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g\Desktop\Fran\2021\CIPEM\Acutalización Empleo\"/>
    </mc:Choice>
  </mc:AlternateContent>
  <xr:revisionPtr revIDLastSave="0" documentId="13_ncr:1_{9355F5E2-6064-4559-B307-347FD68DDDC5}" xr6:coauthVersionLast="47" xr6:coauthVersionMax="47" xr10:uidLastSave="{00000000-0000-0000-0000-000000000000}"/>
  <bookViews>
    <workbookView xWindow="-108" yWindow="-108" windowWidth="23256" windowHeight="12576" tabRatio="664" activeTab="3" xr2:uid="{00000000-000D-0000-FFFF-FFFF00000000}"/>
  </bookViews>
  <sheets>
    <sheet name="Línea Tiempo Desocupados" sheetId="4" r:id="rId1"/>
    <sheet name="Sheet1" sheetId="16" r:id="rId2"/>
    <sheet name="Sheet4" sheetId="12" state="hidden" r:id="rId3"/>
    <sheet name="Variación Desempleo" sheetId="6" r:id="rId4"/>
    <sheet name="DEF 20" sheetId="5" r:id="rId5"/>
    <sheet name="DEF 21" sheetId="7" r:id="rId6"/>
    <sheet name="DEF" sheetId="8" r:id="rId7"/>
    <sheet name="Regiones" sheetId="11" r:id="rId8"/>
    <sheet name="Cuenta propia" sheetId="15" r:id="rId9"/>
    <sheet name="E9" sheetId="14" r:id="rId10"/>
    <sheet name="Sheet5" sheetId="13" state="hidden" r:id="rId11"/>
    <sheet name="Sheet2" sheetId="10" state="hidden" r:id="rId12"/>
  </sheets>
  <definedNames>
    <definedName name="_xlnm._FilterDatabase" localSheetId="5" hidden="1">'DEF 21'!#REF!</definedName>
    <definedName name="_xlnm._FilterDatabase" localSheetId="7" hidden="1">Regiones!$G$3:$J$20</definedName>
    <definedName name="_xlnm._FilterDatabase" localSheetId="2" hidden="1">Sheet4!$F$25:$G$41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11" l="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75" i="11"/>
  <c r="I63" i="6"/>
  <c r="K20" i="15"/>
  <c r="L19" i="15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4" i="14"/>
  <c r="N16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4" i="14"/>
  <c r="D25" i="14"/>
  <c r="D46" i="8"/>
  <c r="D47" i="8"/>
  <c r="D48" i="8"/>
  <c r="D49" i="8"/>
  <c r="D50" i="8"/>
  <c r="D51" i="8"/>
  <c r="D52" i="8"/>
  <c r="D53" i="8"/>
  <c r="D54" i="8"/>
  <c r="D45" i="8"/>
  <c r="C46" i="8"/>
  <c r="C47" i="8"/>
  <c r="C48" i="8"/>
  <c r="C49" i="8"/>
  <c r="C50" i="8"/>
  <c r="C51" i="8"/>
  <c r="C52" i="8"/>
  <c r="C53" i="8"/>
  <c r="C54" i="8"/>
  <c r="C45" i="8"/>
  <c r="B46" i="8"/>
  <c r="B47" i="8"/>
  <c r="B48" i="8"/>
  <c r="B49" i="8"/>
  <c r="B50" i="8"/>
  <c r="B51" i="8"/>
  <c r="B52" i="8"/>
  <c r="B53" i="8"/>
  <c r="B54" i="8"/>
  <c r="B45" i="8"/>
  <c r="C2" i="8"/>
  <c r="C3" i="8"/>
  <c r="C4" i="8"/>
  <c r="B2" i="8"/>
  <c r="B3" i="8"/>
  <c r="B4" i="8"/>
  <c r="AG25" i="6"/>
  <c r="AH25" i="6"/>
  <c r="AI25" i="6"/>
  <c r="J63" i="6"/>
  <c r="K63" i="6"/>
  <c r="O63" i="6"/>
  <c r="P63" i="6"/>
  <c r="Q63" i="6"/>
  <c r="U63" i="6"/>
  <c r="V63" i="6"/>
  <c r="W63" i="6"/>
  <c r="AA63" i="6"/>
  <c r="AB63" i="6"/>
  <c r="AC63" i="6"/>
  <c r="C24" i="6"/>
  <c r="D24" i="6"/>
  <c r="E24" i="6"/>
  <c r="C50" i="6"/>
  <c r="D50" i="6"/>
  <c r="E50" i="6"/>
  <c r="C76" i="6"/>
  <c r="C75" i="6"/>
  <c r="D75" i="6"/>
  <c r="E75" i="6"/>
  <c r="D76" i="6"/>
  <c r="E76" i="6"/>
  <c r="C3" i="5"/>
  <c r="D2" i="7"/>
  <c r="D4" i="7"/>
  <c r="C5" i="7"/>
  <c r="D1" i="7"/>
  <c r="AG24" i="6"/>
  <c r="I62" i="6"/>
  <c r="C3" i="7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7" i="8"/>
  <c r="U62" i="6"/>
  <c r="V62" i="6"/>
  <c r="W62" i="6"/>
  <c r="J62" i="6"/>
  <c r="K62" i="6"/>
  <c r="O62" i="6"/>
  <c r="P62" i="6"/>
  <c r="Q62" i="6"/>
  <c r="AA62" i="6"/>
  <c r="AB62" i="6"/>
  <c r="AC62" i="6"/>
  <c r="AH24" i="6"/>
  <c r="AI24" i="6"/>
  <c r="F37" i="8"/>
  <c r="F38" i="8" s="1"/>
  <c r="C12" i="8"/>
  <c r="C13" i="8"/>
  <c r="C11" i="8"/>
  <c r="B12" i="8"/>
  <c r="B13" i="8"/>
  <c r="B11" i="8"/>
  <c r="C4" i="5"/>
  <c r="C23" i="6"/>
  <c r="D23" i="6"/>
  <c r="E23" i="6"/>
  <c r="C49" i="6"/>
  <c r="D49" i="6"/>
  <c r="E49" i="6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L18" i="15"/>
  <c r="L17" i="15"/>
  <c r="N5" i="14"/>
  <c r="P5" i="14" s="1"/>
  <c r="N6" i="14"/>
  <c r="N7" i="14"/>
  <c r="P7" i="14" s="1"/>
  <c r="N8" i="14"/>
  <c r="N9" i="14"/>
  <c r="O9" i="14" s="1"/>
  <c r="N10" i="14"/>
  <c r="N11" i="14"/>
  <c r="N12" i="14"/>
  <c r="N13" i="14"/>
  <c r="N14" i="14"/>
  <c r="O16" i="14"/>
  <c r="N17" i="14"/>
  <c r="N18" i="14"/>
  <c r="N19" i="14"/>
  <c r="N20" i="14"/>
  <c r="N21" i="14"/>
  <c r="N22" i="14"/>
  <c r="N23" i="14"/>
  <c r="N24" i="14"/>
  <c r="O24" i="14" s="1"/>
  <c r="N25" i="14"/>
  <c r="N4" i="14"/>
  <c r="U61" i="6"/>
  <c r="T8" i="8"/>
  <c r="U8" i="8"/>
  <c r="V8" i="8"/>
  <c r="T9" i="8"/>
  <c r="U9" i="8"/>
  <c r="V9" i="8"/>
  <c r="T10" i="8"/>
  <c r="U10" i="8"/>
  <c r="V10" i="8"/>
  <c r="T11" i="8"/>
  <c r="U11" i="8"/>
  <c r="V11" i="8"/>
  <c r="T12" i="8"/>
  <c r="U12" i="8"/>
  <c r="V12" i="8"/>
  <c r="T13" i="8"/>
  <c r="U13" i="8"/>
  <c r="V13" i="8"/>
  <c r="T14" i="8"/>
  <c r="U14" i="8"/>
  <c r="V14" i="8"/>
  <c r="T15" i="8"/>
  <c r="U15" i="8"/>
  <c r="V15" i="8"/>
  <c r="T16" i="8"/>
  <c r="U16" i="8"/>
  <c r="V16" i="8"/>
  <c r="T17" i="8"/>
  <c r="U17" i="8"/>
  <c r="V17" i="8"/>
  <c r="T18" i="8"/>
  <c r="U18" i="8"/>
  <c r="V18" i="8"/>
  <c r="T19" i="8"/>
  <c r="U19" i="8"/>
  <c r="V19" i="8"/>
  <c r="T20" i="8"/>
  <c r="U20" i="8"/>
  <c r="V20" i="8"/>
  <c r="T21" i="8"/>
  <c r="U21" i="8"/>
  <c r="V21" i="8"/>
  <c r="T22" i="8"/>
  <c r="U22" i="8"/>
  <c r="V22" i="8"/>
  <c r="T23" i="8"/>
  <c r="U23" i="8"/>
  <c r="V23" i="8"/>
  <c r="T24" i="8"/>
  <c r="U24" i="8"/>
  <c r="V24" i="8"/>
  <c r="T25" i="8"/>
  <c r="U25" i="8"/>
  <c r="V25" i="8"/>
  <c r="T26" i="8"/>
  <c r="U26" i="8"/>
  <c r="V26" i="8"/>
  <c r="T27" i="8"/>
  <c r="U27" i="8"/>
  <c r="V27" i="8"/>
  <c r="V7" i="8"/>
  <c r="U7" i="8"/>
  <c r="T7" i="8"/>
  <c r="C12" i="6"/>
  <c r="C22" i="6"/>
  <c r="D22" i="6"/>
  <c r="E22" i="6"/>
  <c r="C48" i="6"/>
  <c r="D48" i="6"/>
  <c r="E48" i="6"/>
  <c r="C74" i="6"/>
  <c r="D74" i="6"/>
  <c r="E74" i="6"/>
  <c r="AG23" i="6"/>
  <c r="AH23" i="6"/>
  <c r="AI23" i="6"/>
  <c r="AA61" i="6"/>
  <c r="AB61" i="6"/>
  <c r="AC61" i="6"/>
  <c r="V61" i="6"/>
  <c r="W61" i="6"/>
  <c r="O61" i="6"/>
  <c r="P61" i="6"/>
  <c r="Q61" i="6"/>
  <c r="I61" i="6"/>
  <c r="J61" i="6"/>
  <c r="K61" i="6"/>
  <c r="K49" i="6"/>
  <c r="K21" i="15" l="1"/>
  <c r="K22" i="15"/>
  <c r="K18" i="15"/>
  <c r="K19" i="15"/>
  <c r="K17" i="15"/>
  <c r="L20" i="15"/>
  <c r="L22" i="15"/>
  <c r="L21" i="15"/>
  <c r="W15" i="8"/>
  <c r="W23" i="8"/>
  <c r="W11" i="8"/>
  <c r="W19" i="8"/>
  <c r="O10" i="14"/>
  <c r="P22" i="14"/>
  <c r="O8" i="14"/>
  <c r="P13" i="14"/>
  <c r="O25" i="14"/>
  <c r="O4" i="14"/>
  <c r="O19" i="14"/>
  <c r="O17" i="14"/>
  <c r="P12" i="14"/>
  <c r="P20" i="14"/>
  <c r="O11" i="14"/>
  <c r="O21" i="14"/>
  <c r="O18" i="14"/>
  <c r="P6" i="14"/>
  <c r="P23" i="14"/>
  <c r="P14" i="14"/>
  <c r="O20" i="14"/>
  <c r="O14" i="14"/>
  <c r="O13" i="14"/>
  <c r="O12" i="14"/>
  <c r="P4" i="14"/>
  <c r="O22" i="14"/>
  <c r="P11" i="14"/>
  <c r="O23" i="14"/>
  <c r="P21" i="14"/>
  <c r="P18" i="14"/>
  <c r="P9" i="14"/>
  <c r="W24" i="8"/>
  <c r="X16" i="8"/>
  <c r="X8" i="8"/>
  <c r="W26" i="8"/>
  <c r="X18" i="8"/>
  <c r="W10" i="8"/>
  <c r="W18" i="8"/>
  <c r="W22" i="8"/>
  <c r="W14" i="8"/>
  <c r="W21" i="8"/>
  <c r="W13" i="8"/>
  <c r="W25" i="8"/>
  <c r="O5" i="14"/>
  <c r="P19" i="14"/>
  <c r="P10" i="14"/>
  <c r="O6" i="14"/>
  <c r="O7" i="14"/>
  <c r="P25" i="14"/>
  <c r="P17" i="14"/>
  <c r="P8" i="14"/>
  <c r="P24" i="14"/>
  <c r="P16" i="14"/>
  <c r="W17" i="8"/>
  <c r="W9" i="8"/>
  <c r="W12" i="8"/>
  <c r="W7" i="8"/>
  <c r="W20" i="8"/>
  <c r="X22" i="8"/>
  <c r="X24" i="8"/>
  <c r="W16" i="8"/>
  <c r="W8" i="8"/>
  <c r="X20" i="8"/>
  <c r="X12" i="8"/>
  <c r="X26" i="8"/>
  <c r="X10" i="8"/>
  <c r="X14" i="8"/>
  <c r="X25" i="8"/>
  <c r="X23" i="8"/>
  <c r="X21" i="8"/>
  <c r="X19" i="8"/>
  <c r="X17" i="8"/>
  <c r="X15" i="8"/>
  <c r="X13" i="8"/>
  <c r="X11" i="8"/>
  <c r="X9" i="8"/>
  <c r="X7" i="8"/>
  <c r="AG18" i="6"/>
  <c r="AH18" i="6"/>
  <c r="AI18" i="6"/>
  <c r="AG19" i="6"/>
  <c r="AH19" i="6"/>
  <c r="AI19" i="6"/>
  <c r="AG20" i="6"/>
  <c r="AH20" i="6"/>
  <c r="AI20" i="6"/>
  <c r="AG21" i="6"/>
  <c r="AH21" i="6"/>
  <c r="AI21" i="6"/>
  <c r="AG22" i="6"/>
  <c r="AH22" i="6"/>
  <c r="AI22" i="6"/>
  <c r="C69" i="6"/>
  <c r="D69" i="6"/>
  <c r="E69" i="6"/>
  <c r="C70" i="6"/>
  <c r="D70" i="6"/>
  <c r="E70" i="6"/>
  <c r="C71" i="6"/>
  <c r="D71" i="6"/>
  <c r="E71" i="6"/>
  <c r="C72" i="6"/>
  <c r="D72" i="6"/>
  <c r="E72" i="6"/>
  <c r="C73" i="6"/>
  <c r="D73" i="6"/>
  <c r="E73" i="6"/>
  <c r="E47" i="6"/>
  <c r="C43" i="6"/>
  <c r="C44" i="6"/>
  <c r="D44" i="6"/>
  <c r="E44" i="6"/>
  <c r="C45" i="6"/>
  <c r="D45" i="6"/>
  <c r="E45" i="6"/>
  <c r="C46" i="6"/>
  <c r="D46" i="6"/>
  <c r="E46" i="6"/>
  <c r="C47" i="6"/>
  <c r="D47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AA56" i="6"/>
  <c r="AB56" i="6"/>
  <c r="AC56" i="6"/>
  <c r="AA57" i="6"/>
  <c r="AB57" i="6"/>
  <c r="AC57" i="6"/>
  <c r="AA58" i="6"/>
  <c r="AB58" i="6"/>
  <c r="AC58" i="6"/>
  <c r="AA59" i="6"/>
  <c r="AB59" i="6"/>
  <c r="AC59" i="6"/>
  <c r="AA60" i="6"/>
  <c r="AB60" i="6"/>
  <c r="AC60" i="6"/>
  <c r="U56" i="6"/>
  <c r="V56" i="6"/>
  <c r="W56" i="6"/>
  <c r="U57" i="6"/>
  <c r="V57" i="6"/>
  <c r="W57" i="6"/>
  <c r="U58" i="6"/>
  <c r="V58" i="6"/>
  <c r="W58" i="6"/>
  <c r="U59" i="6"/>
  <c r="V59" i="6"/>
  <c r="W59" i="6"/>
  <c r="U60" i="6"/>
  <c r="V60" i="6"/>
  <c r="W60" i="6"/>
  <c r="O57" i="6"/>
  <c r="P57" i="6"/>
  <c r="Q57" i="6"/>
  <c r="O58" i="6"/>
  <c r="P58" i="6"/>
  <c r="Q58" i="6"/>
  <c r="O59" i="6"/>
  <c r="P59" i="6"/>
  <c r="Q59" i="6"/>
  <c r="O60" i="6"/>
  <c r="P60" i="6"/>
  <c r="Q60" i="6"/>
  <c r="I56" i="6"/>
  <c r="J56" i="6"/>
  <c r="K56" i="6"/>
  <c r="I57" i="6"/>
  <c r="J57" i="6"/>
  <c r="K57" i="6"/>
  <c r="I58" i="6"/>
  <c r="J58" i="6"/>
  <c r="K58" i="6"/>
  <c r="I59" i="6"/>
  <c r="J59" i="6"/>
  <c r="K59" i="6"/>
  <c r="I60" i="6"/>
  <c r="J60" i="6"/>
  <c r="K60" i="6"/>
  <c r="J55" i="6"/>
  <c r="E43" i="6"/>
  <c r="D43" i="6"/>
  <c r="C30" i="6"/>
  <c r="O56" i="6"/>
  <c r="P56" i="6"/>
  <c r="Q56" i="6"/>
  <c r="Q41" i="6" l="1"/>
  <c r="Q43" i="6"/>
  <c r="C67" i="6"/>
  <c r="D67" i="6"/>
  <c r="E67" i="6"/>
  <c r="C68" i="6"/>
  <c r="D68" i="6"/>
  <c r="E68" i="6"/>
  <c r="C56" i="6"/>
  <c r="O41" i="6"/>
  <c r="C33" i="6"/>
  <c r="C63" i="6"/>
  <c r="AI16" i="6"/>
  <c r="AI17" i="6"/>
  <c r="AH16" i="6"/>
  <c r="AH17" i="6"/>
  <c r="AG16" i="6"/>
  <c r="AG17" i="6"/>
  <c r="C15" i="6" l="1"/>
  <c r="D15" i="6"/>
  <c r="E15" i="6"/>
  <c r="C16" i="6"/>
  <c r="D16" i="6"/>
  <c r="E16" i="6"/>
  <c r="D13" i="6"/>
  <c r="C41" i="6"/>
  <c r="D41" i="6"/>
  <c r="E41" i="6"/>
  <c r="C42" i="6"/>
  <c r="D42" i="6"/>
  <c r="E42" i="6"/>
  <c r="I54" i="6"/>
  <c r="J54" i="6"/>
  <c r="K54" i="6"/>
  <c r="I55" i="6"/>
  <c r="K55" i="6"/>
  <c r="O54" i="6"/>
  <c r="P54" i="6"/>
  <c r="Q54" i="6"/>
  <c r="O55" i="6"/>
  <c r="P55" i="6"/>
  <c r="Q55" i="6"/>
  <c r="U54" i="6"/>
  <c r="V54" i="6"/>
  <c r="W54" i="6"/>
  <c r="U55" i="6"/>
  <c r="V55" i="6"/>
  <c r="W55" i="6"/>
  <c r="AA54" i="6"/>
  <c r="AB54" i="6"/>
  <c r="AC54" i="6"/>
  <c r="AA55" i="6"/>
  <c r="AB55" i="6"/>
  <c r="AC55" i="6"/>
  <c r="D109" i="13" l="1"/>
  <c r="C109" i="13"/>
  <c r="B109" i="13"/>
  <c r="D108" i="13"/>
  <c r="C108" i="13"/>
  <c r="B108" i="13"/>
  <c r="D107" i="13"/>
  <c r="C107" i="13"/>
  <c r="B107" i="13"/>
  <c r="D106" i="13"/>
  <c r="C106" i="13"/>
  <c r="B106" i="13"/>
  <c r="D105" i="13"/>
  <c r="C105" i="13"/>
  <c r="B105" i="13"/>
  <c r="D104" i="13"/>
  <c r="C104" i="13"/>
  <c r="B104" i="13"/>
  <c r="D103" i="13"/>
  <c r="C103" i="13"/>
  <c r="B103" i="13"/>
  <c r="D102" i="13"/>
  <c r="C102" i="13"/>
  <c r="B102" i="13"/>
  <c r="D101" i="13"/>
  <c r="C101" i="13"/>
  <c r="B101" i="13"/>
  <c r="D100" i="13"/>
  <c r="C100" i="13"/>
  <c r="B100" i="13"/>
  <c r="D99" i="13"/>
  <c r="C99" i="13"/>
  <c r="B99" i="13"/>
  <c r="D98" i="13"/>
  <c r="C98" i="13"/>
  <c r="B98" i="13"/>
  <c r="D97" i="13"/>
  <c r="C97" i="13"/>
  <c r="B97" i="13"/>
  <c r="D96" i="13"/>
  <c r="C96" i="13"/>
  <c r="B96" i="13"/>
  <c r="D95" i="13"/>
  <c r="C95" i="13"/>
  <c r="B95" i="13"/>
  <c r="D94" i="13"/>
  <c r="C94" i="13"/>
  <c r="B94" i="13"/>
  <c r="D93" i="13"/>
  <c r="C93" i="13"/>
  <c r="B93" i="13"/>
  <c r="D92" i="13"/>
  <c r="C92" i="13"/>
  <c r="B92" i="13"/>
  <c r="D91" i="13"/>
  <c r="C91" i="13"/>
  <c r="B91" i="13"/>
  <c r="D90" i="13"/>
  <c r="C90" i="13"/>
  <c r="B90" i="13"/>
  <c r="D89" i="13"/>
  <c r="C89" i="13"/>
  <c r="B89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C64" i="13"/>
  <c r="D64" i="13"/>
  <c r="B6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34" i="13"/>
  <c r="H5" i="13"/>
  <c r="G5" i="13" s="1"/>
  <c r="H6" i="13"/>
  <c r="G6" i="13" s="1"/>
  <c r="G7" i="13"/>
  <c r="H7" i="13"/>
  <c r="H8" i="13"/>
  <c r="G8" i="13" s="1"/>
  <c r="H9" i="13"/>
  <c r="G9" i="13" s="1"/>
  <c r="H10" i="13"/>
  <c r="G10" i="13" s="1"/>
  <c r="G11" i="13"/>
  <c r="H11" i="13"/>
  <c r="H12" i="13"/>
  <c r="G12" i="13" s="1"/>
  <c r="H13" i="13"/>
  <c r="G13" i="13" s="1"/>
  <c r="H14" i="13"/>
  <c r="G14" i="13" s="1"/>
  <c r="G15" i="13"/>
  <c r="H15" i="13"/>
  <c r="H16" i="13"/>
  <c r="G16" i="13" s="1"/>
  <c r="H17" i="13"/>
  <c r="G17" i="13" s="1"/>
  <c r="H18" i="13"/>
  <c r="G18" i="13" s="1"/>
  <c r="G19" i="13"/>
  <c r="H19" i="13"/>
  <c r="H20" i="13"/>
  <c r="G20" i="13" s="1"/>
  <c r="H21" i="13"/>
  <c r="G21" i="13" s="1"/>
  <c r="H22" i="13"/>
  <c r="G22" i="13" s="1"/>
  <c r="G23" i="13"/>
  <c r="H23" i="13"/>
  <c r="H24" i="13"/>
  <c r="G24" i="13" s="1"/>
  <c r="G4" i="13"/>
  <c r="H4" i="13"/>
  <c r="C10" i="6"/>
  <c r="C36" i="6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26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5" i="12"/>
  <c r="I23" i="10"/>
  <c r="H19" i="10"/>
  <c r="J17" i="10"/>
  <c r="I17" i="10"/>
  <c r="K9" i="10"/>
  <c r="J9" i="10"/>
  <c r="K7" i="10"/>
  <c r="M7" i="10"/>
  <c r="J7" i="10"/>
  <c r="L6" i="10"/>
  <c r="I6" i="10"/>
  <c r="H6" i="10"/>
  <c r="M6" i="10" s="1"/>
  <c r="M5" i="10"/>
  <c r="J5" i="10"/>
  <c r="M4" i="10"/>
  <c r="J4" i="10"/>
  <c r="J6" i="10" l="1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C55" i="6"/>
  <c r="C57" i="6"/>
  <c r="C58" i="6"/>
  <c r="C59" i="6"/>
  <c r="C60" i="6"/>
  <c r="C61" i="6"/>
  <c r="C62" i="6"/>
  <c r="C64" i="6"/>
  <c r="C65" i="6"/>
  <c r="C66" i="6"/>
  <c r="C54" i="6"/>
  <c r="AH3" i="6"/>
  <c r="AI3" i="6"/>
  <c r="AH4" i="6"/>
  <c r="AI4" i="6"/>
  <c r="AH5" i="6"/>
  <c r="AI5" i="6"/>
  <c r="AH6" i="6"/>
  <c r="AI6" i="6"/>
  <c r="AH7" i="6"/>
  <c r="AI7" i="6"/>
  <c r="AH8" i="6"/>
  <c r="AI8" i="6"/>
  <c r="AH9" i="6"/>
  <c r="AI9" i="6"/>
  <c r="AH10" i="6"/>
  <c r="AI10" i="6"/>
  <c r="AH11" i="6"/>
  <c r="AI11" i="6"/>
  <c r="AH12" i="6"/>
  <c r="AI12" i="6"/>
  <c r="AH13" i="6"/>
  <c r="AI13" i="6"/>
  <c r="AH14" i="6"/>
  <c r="AI14" i="6"/>
  <c r="AH15" i="6"/>
  <c r="AI15" i="6"/>
  <c r="AG4" i="6"/>
  <c r="AG5" i="6"/>
  <c r="AG6" i="6"/>
  <c r="AG7" i="6"/>
  <c r="AG8" i="6"/>
  <c r="AG9" i="6"/>
  <c r="AG10" i="6"/>
  <c r="AG11" i="6"/>
  <c r="AG12" i="6"/>
  <c r="AG13" i="6"/>
  <c r="AG14" i="6"/>
  <c r="AG15" i="6"/>
  <c r="AG3" i="6"/>
  <c r="AC53" i="6"/>
  <c r="AB53" i="6"/>
  <c r="AA53" i="6"/>
  <c r="AC52" i="6"/>
  <c r="AB52" i="6"/>
  <c r="AA52" i="6"/>
  <c r="AC51" i="6"/>
  <c r="AB51" i="6"/>
  <c r="AA51" i="6"/>
  <c r="AC50" i="6"/>
  <c r="AB50" i="6"/>
  <c r="AA50" i="6"/>
  <c r="AC49" i="6"/>
  <c r="AB49" i="6"/>
  <c r="AA49" i="6"/>
  <c r="AC48" i="6"/>
  <c r="AB48" i="6"/>
  <c r="AA48" i="6"/>
  <c r="AC47" i="6"/>
  <c r="AB47" i="6"/>
  <c r="AA47" i="6"/>
  <c r="AC46" i="6"/>
  <c r="AB46" i="6"/>
  <c r="AA46" i="6"/>
  <c r="AC45" i="6"/>
  <c r="AB45" i="6"/>
  <c r="AA45" i="6"/>
  <c r="AC44" i="6"/>
  <c r="AB44" i="6"/>
  <c r="AA44" i="6"/>
  <c r="AC43" i="6"/>
  <c r="AB43" i="6"/>
  <c r="AA43" i="6"/>
  <c r="AC42" i="6"/>
  <c r="AB42" i="6"/>
  <c r="AA42" i="6"/>
  <c r="AC41" i="6"/>
  <c r="AB41" i="6"/>
  <c r="AA41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C29" i="6"/>
  <c r="C31" i="6"/>
  <c r="C32" i="6"/>
  <c r="C34" i="6"/>
  <c r="C35" i="6"/>
  <c r="C37" i="6"/>
  <c r="C38" i="6"/>
  <c r="C39" i="6"/>
  <c r="C40" i="6"/>
  <c r="C28" i="6"/>
  <c r="C14" i="6"/>
  <c r="D2" i="6" l="1"/>
  <c r="E2" i="6"/>
  <c r="D3" i="6"/>
  <c r="E3" i="6"/>
  <c r="D4" i="6"/>
  <c r="E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E13" i="6"/>
  <c r="D14" i="6"/>
  <c r="E14" i="6"/>
  <c r="C3" i="6"/>
  <c r="C4" i="6"/>
  <c r="C5" i="6"/>
  <c r="C6" i="6"/>
  <c r="C7" i="6"/>
  <c r="C8" i="6"/>
  <c r="C9" i="6"/>
  <c r="C11" i="6"/>
  <c r="C13" i="6"/>
  <c r="C2" i="6"/>
  <c r="W53" i="6"/>
  <c r="V53" i="6"/>
  <c r="U53" i="6"/>
  <c r="W52" i="6"/>
  <c r="V52" i="6"/>
  <c r="U52" i="6"/>
  <c r="W51" i="6"/>
  <c r="V51" i="6"/>
  <c r="U51" i="6"/>
  <c r="W50" i="6"/>
  <c r="V50" i="6"/>
  <c r="U50" i="6"/>
  <c r="W49" i="6"/>
  <c r="V49" i="6"/>
  <c r="U49" i="6"/>
  <c r="W48" i="6"/>
  <c r="V48" i="6"/>
  <c r="U48" i="6"/>
  <c r="W47" i="6"/>
  <c r="V47" i="6"/>
  <c r="U47" i="6"/>
  <c r="W46" i="6"/>
  <c r="V46" i="6"/>
  <c r="U46" i="6"/>
  <c r="W45" i="6"/>
  <c r="V45" i="6"/>
  <c r="U45" i="6"/>
  <c r="W44" i="6"/>
  <c r="V44" i="6"/>
  <c r="U44" i="6"/>
  <c r="W43" i="6"/>
  <c r="V43" i="6"/>
  <c r="U43" i="6"/>
  <c r="W42" i="6"/>
  <c r="V42" i="6"/>
  <c r="U42" i="6"/>
  <c r="W41" i="6"/>
  <c r="V41" i="6"/>
  <c r="U41" i="6"/>
  <c r="Q53" i="6"/>
  <c r="P53" i="6"/>
  <c r="O53" i="6"/>
  <c r="Q52" i="6"/>
  <c r="P52" i="6"/>
  <c r="O52" i="6"/>
  <c r="Q51" i="6"/>
  <c r="P51" i="6"/>
  <c r="O51" i="6"/>
  <c r="Q50" i="6"/>
  <c r="P50" i="6"/>
  <c r="O50" i="6"/>
  <c r="Q49" i="6"/>
  <c r="P49" i="6"/>
  <c r="O49" i="6"/>
  <c r="Q48" i="6"/>
  <c r="P48" i="6"/>
  <c r="O48" i="6"/>
  <c r="Q47" i="6"/>
  <c r="P47" i="6"/>
  <c r="O47" i="6"/>
  <c r="Q46" i="6"/>
  <c r="P46" i="6"/>
  <c r="O46" i="6"/>
  <c r="Q45" i="6"/>
  <c r="P45" i="6"/>
  <c r="O45" i="6"/>
  <c r="Q44" i="6"/>
  <c r="P44" i="6"/>
  <c r="O44" i="6"/>
  <c r="P43" i="6"/>
  <c r="O43" i="6"/>
  <c r="Q42" i="6"/>
  <c r="P42" i="6"/>
  <c r="O42" i="6"/>
  <c r="P41" i="6"/>
  <c r="K50" i="6"/>
  <c r="I41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J50" i="6"/>
  <c r="J51" i="6"/>
  <c r="K51" i="6"/>
  <c r="J52" i="6"/>
  <c r="K52" i="6"/>
  <c r="J53" i="6"/>
  <c r="K53" i="6"/>
  <c r="I42" i="6"/>
  <c r="I43" i="6"/>
  <c r="I44" i="6"/>
  <c r="I45" i="6"/>
  <c r="I46" i="6"/>
  <c r="I47" i="6"/>
  <c r="I48" i="6"/>
  <c r="I49" i="6"/>
  <c r="I50" i="6"/>
  <c r="I51" i="6"/>
  <c r="I52" i="6"/>
  <c r="I53" i="6"/>
</calcChain>
</file>

<file path=xl/sharedStrings.xml><?xml version="1.0" encoding="utf-8"?>
<sst xmlns="http://schemas.openxmlformats.org/spreadsheetml/2006/main" count="1316" uniqueCount="260">
  <si>
    <t>Abr-Jun</t>
  </si>
  <si>
    <t>May-Jul</t>
  </si>
  <si>
    <t>Jun-Ago</t>
  </si>
  <si>
    <t>Jul-Sep</t>
  </si>
  <si>
    <t>Ago-Oct</t>
  </si>
  <si>
    <t>Sep-Nov</t>
  </si>
  <si>
    <t>Oct-Dic</t>
  </si>
  <si>
    <t>Nov-Ene</t>
  </si>
  <si>
    <t>Dic-Feb</t>
  </si>
  <si>
    <t>Ene-Mar</t>
  </si>
  <si>
    <t>Feb-Abr</t>
  </si>
  <si>
    <t>Mar-May</t>
  </si>
  <si>
    <t>Trimestre</t>
  </si>
  <si>
    <t>60-79</t>
  </si>
  <si>
    <t>80+</t>
  </si>
  <si>
    <t>Total</t>
  </si>
  <si>
    <t>Cantidad</t>
  </si>
  <si>
    <t>Ranget</t>
  </si>
  <si>
    <t>Desocupado</t>
  </si>
  <si>
    <t>Ocupado</t>
  </si>
  <si>
    <t>Hombre</t>
  </si>
  <si>
    <t>Mujer</t>
  </si>
  <si>
    <t>Directores, gerentes y administradores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</si>
  <si>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</si>
  <si>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</si>
  <si>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</si>
  <si>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Artesanos y operarios de oficios</t>
  </si>
  <si>
    <t>Operadores de instalaciones, maquinas y ensambladores</t>
  </si>
  <si>
    <t>Ocupaciones elementales</t>
  </si>
  <si>
    <t>Otros no identificados</t>
  </si>
  <si>
    <t>Profesionales, científicos e intelectuales</t>
  </si>
  <si>
    <t>Técnicos y profesionales de nivel medio</t>
  </si>
  <si>
    <t>Industrias manufactureras</t>
  </si>
  <si>
    <t>Suministro de electricidad, gas, vapor y aire acondicionado</t>
  </si>
  <si>
    <t>Transporte y almacenamiento</t>
  </si>
  <si>
    <t>Actividades de alojamiento y de servicio de comidas</t>
  </si>
  <si>
    <t>Actividades financieras y de seguros</t>
  </si>
  <si>
    <t>Actividades inmobiliarias</t>
  </si>
  <si>
    <t>Actividades de servicios administrativos y de apoyo</t>
  </si>
  <si>
    <t>Otras actividades de servicios</t>
  </si>
  <si>
    <t>Grupo de ocupación según la Clasificación Internacional Uniforme de Ocupaciones (CIUO) 08 a 1 dígito</t>
  </si>
  <si>
    <t>Rama de actividad económica de la empresa donde trabaja el ocupado, basado en la CIIU Revisión 4.CL a 1 dígito, según el Clasificador de Actividades Económicas Nacional para Encuestas Sociodemográficas (CAENES)</t>
  </si>
  <si>
    <t>Agricultura, ganadería, silvicultura y pesca</t>
  </si>
  <si>
    <t>Explotación de minas y canteras</t>
  </si>
  <si>
    <t>Suministro de agua; alcantarillado, gestión de desechos y actividades de saneamiento</t>
  </si>
  <si>
    <t>Construcción</t>
  </si>
  <si>
    <t>Comercio</t>
  </si>
  <si>
    <t>Información y comunicación</t>
  </si>
  <si>
    <t>Actividades profesionales, científicas y técnicas</t>
  </si>
  <si>
    <t>Administración pública</t>
  </si>
  <si>
    <t>Enseñanza</t>
  </si>
  <si>
    <t>Servicios sociales y relacionados con la salud humana</t>
  </si>
  <si>
    <t>Artes, entretenimiento y recreación</t>
  </si>
  <si>
    <t>Actividades de los hogares en calidad de empleadores</t>
  </si>
  <si>
    <t>Total Ocupados</t>
  </si>
  <si>
    <t>Total Desocupados</t>
  </si>
  <si>
    <t>Fuerza de Trabajo</t>
  </si>
  <si>
    <t>Total Inactivos</t>
  </si>
  <si>
    <t>Horas Efectivas</t>
  </si>
  <si>
    <t>Horas Habituales</t>
  </si>
  <si>
    <t>Tasa de Desocupados</t>
  </si>
  <si>
    <t>Tasa de Ocupados</t>
  </si>
  <si>
    <t>Ocupados Formal</t>
  </si>
  <si>
    <t>Ocupados Informal</t>
  </si>
  <si>
    <t>Hombres</t>
  </si>
  <si>
    <t>Mujeres</t>
  </si>
  <si>
    <t>Tasa de Desocupación en AM (%)</t>
  </si>
  <si>
    <t>Total País</t>
  </si>
  <si>
    <t>Tasa de Informalidad Laboral en AM (%)</t>
  </si>
  <si>
    <t>Tasa de Ocupación en AM (%)</t>
  </si>
  <si>
    <t>Tasa de informales</t>
  </si>
  <si>
    <t>Variación Tasa de Desocupados</t>
  </si>
  <si>
    <t>Variación Tasa de Ocupados</t>
  </si>
  <si>
    <t>Variación Tasa de Informales</t>
  </si>
  <si>
    <t>Total_Ocupados</t>
  </si>
  <si>
    <t>Total_Desocupados</t>
  </si>
  <si>
    <t>Fuerza_de_Trabajo</t>
  </si>
  <si>
    <t>Total_Inactivos</t>
  </si>
  <si>
    <t>Sin Clasificación</t>
  </si>
  <si>
    <t>Tasa de Informalidad</t>
  </si>
  <si>
    <t>Tasa de Ocupación</t>
  </si>
  <si>
    <t>FFT</t>
  </si>
  <si>
    <t xml:space="preserve">Fuerza de Trabajo </t>
  </si>
  <si>
    <t>Variación Porcentual Tasa de Ocupados Informales</t>
  </si>
  <si>
    <t>Variación Porcentual Tasa de Ocupados</t>
  </si>
  <si>
    <t>Total Adultos Mayores</t>
  </si>
  <si>
    <t>Tasa de Participación</t>
  </si>
  <si>
    <t>Variación Porcentual Tasa de Participación</t>
  </si>
  <si>
    <t>-</t>
  </si>
  <si>
    <t>FDT</t>
  </si>
  <si>
    <t>Dif</t>
  </si>
  <si>
    <t>2019 Fact_Cal</t>
  </si>
  <si>
    <t>2019 Fact</t>
  </si>
  <si>
    <t>FDT AM</t>
  </si>
  <si>
    <t>% FDT AM</t>
  </si>
  <si>
    <t>% FDT AM H</t>
  </si>
  <si>
    <t>% FDT AM M</t>
  </si>
  <si>
    <t>FDT AM H</t>
  </si>
  <si>
    <t>FDT AM M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</si>
  <si>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</si>
  <si>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</si>
  <si>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</si>
  <si>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</si>
  <si>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</si>
  <si>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</si>
  <si>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</si>
  <si>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</si>
  <si>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La Araucanía</t>
  </si>
  <si>
    <t>Los Lagos</t>
  </si>
  <si>
    <t>Aysén</t>
  </si>
  <si>
    <t>Magallanes</t>
  </si>
  <si>
    <t>Metropolitana</t>
  </si>
  <si>
    <t>Los Ríos</t>
  </si>
  <si>
    <t>Ñuble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</si>
  <si>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</si>
  <si>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</si>
  <si>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</si>
  <si>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</si>
  <si>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</si>
  <si>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Gral. Bernardo O'Higgins</t>
  </si>
  <si>
    <t>Región del Maule</t>
  </si>
  <si>
    <t>Región del Biobío</t>
  </si>
  <si>
    <t>Región de La Araucanía</t>
  </si>
  <si>
    <t>Región de Los Lagos</t>
  </si>
  <si>
    <t>Región de Aysén del Gral. Carlos Ibáñez</t>
  </si>
  <si>
    <t>Región de Magallanes y de la Antártica</t>
  </si>
  <si>
    <t>Región Metropolitana de Santiago</t>
  </si>
  <si>
    <t>Región de Los Ríos</t>
  </si>
  <si>
    <t>Región de Arica y Parinacota</t>
  </si>
  <si>
    <t>Región de Ñuble</t>
  </si>
  <si>
    <t>Chile</t>
  </si>
  <si>
    <t>Regiones</t>
  </si>
  <si>
    <t>Arica y Parinacota</t>
  </si>
  <si>
    <t>dif</t>
  </si>
  <si>
    <t>Antofagas</t>
  </si>
  <si>
    <t>Valparaís</t>
  </si>
  <si>
    <t>La Arauca</t>
  </si>
  <si>
    <t>Magallane</t>
  </si>
  <si>
    <t>Metropoli</t>
  </si>
  <si>
    <t>Arica y P</t>
  </si>
  <si>
    <t>Agricultura, ganadería, silvicultura y</t>
  </si>
  <si>
    <t>Suministro de electricidad, gas, vapor</t>
  </si>
  <si>
    <t>Suministro de agua</t>
  </si>
  <si>
    <t>Comercio al por mayor y al por menor</t>
  </si>
  <si>
    <t>Actividades de alojamiento y de servici</t>
  </si>
  <si>
    <t>Información y comunicaciones</t>
  </si>
  <si>
    <t>Actividades profesionales, científicas</t>
  </si>
  <si>
    <t>Actividades de servicios administrativo</t>
  </si>
  <si>
    <t>Administración pública y defensa</t>
  </si>
  <si>
    <t>Actividades de atención de la salud hum</t>
  </si>
  <si>
    <t>Actividades artísticas, de entretenimie</t>
  </si>
  <si>
    <t>Actividades de los hogares como emplead</t>
  </si>
  <si>
    <t>Actividades de organizaciones y órganos</t>
  </si>
  <si>
    <t>Sin clasificación</t>
  </si>
  <si>
    <t>Agricultura, ganaderí</t>
  </si>
  <si>
    <t>Explotación de minas</t>
  </si>
  <si>
    <t>Industrias manufactur</t>
  </si>
  <si>
    <t>Suministro de electri</t>
  </si>
  <si>
    <t>Comercio al por mayor</t>
  </si>
  <si>
    <t>Transporte y almacena</t>
  </si>
  <si>
    <t>Actividades de alojam</t>
  </si>
  <si>
    <t>Información y comunic</t>
  </si>
  <si>
    <t>Actividades financier</t>
  </si>
  <si>
    <t>Actividades inmobilia</t>
  </si>
  <si>
    <t>Actividades profesion</t>
  </si>
  <si>
    <t>Actividades de servic</t>
  </si>
  <si>
    <t>Administración públic</t>
  </si>
  <si>
    <t>Actividades de atenci</t>
  </si>
  <si>
    <t>Actividades artística</t>
  </si>
  <si>
    <t>Otras actividades de</t>
  </si>
  <si>
    <t>Actividades de los ho</t>
  </si>
  <si>
    <t>H</t>
  </si>
  <si>
    <t>M</t>
  </si>
  <si>
    <t>Actividades de organi</t>
  </si>
  <si>
    <t>T</t>
  </si>
  <si>
    <t>Fuerza de Trabajo en AM (%)</t>
  </si>
  <si>
    <t>Variación Tasa de Participación</t>
  </si>
  <si>
    <t>Operadores de instalaciones, máquinas y ensambladores</t>
  </si>
  <si>
    <t>Rama de actividad económica de la empresa donde trabaja el ocupado, basado en la CIIU Revisión 4,CL a 1 dígito, según el Clasificador de Actividades Económicas Nacional para Encuestas Sociodemográficas (CAENES)</t>
  </si>
  <si>
    <t>Variación pts porc. resp trim. 2019</t>
  </si>
  <si>
    <t>Variación porc. respecto trim. 2019</t>
  </si>
  <si>
    <t>Column1</t>
  </si>
  <si>
    <t>Column2</t>
  </si>
  <si>
    <t>Column3</t>
  </si>
  <si>
    <t>Sin clasificaciÃ³n</t>
  </si>
  <si>
    <t>Encontró un empleo que empezará pronto</t>
  </si>
  <si>
    <t>Es rentista</t>
  </si>
  <si>
    <t>Por motivos de salud permanentes</t>
  </si>
  <si>
    <t>Espera la estación de mayor actividad</t>
  </si>
  <si>
    <t>Por motivos de salud temporales</t>
  </si>
  <si>
    <t>Cree que por su edad no le darán empleo</t>
  </si>
  <si>
    <t>Cree que no lo encontrará</t>
  </si>
  <si>
    <t>Se cansó de buscar</t>
  </si>
  <si>
    <t>No quiere, no necesita trabajar</t>
  </si>
  <si>
    <t>Otra razón</t>
  </si>
  <si>
    <t>Iniciará pronto una actividad por cuenta propia</t>
  </si>
  <si>
    <t>Por responsabilidades familiares permanentes</t>
  </si>
  <si>
    <t>Está estudiando o preparando estudios</t>
  </si>
  <si>
    <t>Es jubilado(a)</t>
  </si>
  <si>
    <t>Es pensionado(a) o montepiado(a)</t>
  </si>
  <si>
    <t>Por responsabilidades familiares de carácter temporal</t>
  </si>
  <si>
    <t>Está embarazada</t>
  </si>
  <si>
    <t>Espera los resultados de un proceso de selección o que lo llamen</t>
  </si>
  <si>
    <t>Algún miembro del hogar no se lo permite</t>
  </si>
  <si>
    <t>Cree que ningún empleo o actividad se adapte a su calificación</t>
  </si>
  <si>
    <t>Le piden demasiados trámites para iniciar una actividad por cuenta propia</t>
  </si>
  <si>
    <t>No sabe dónde dirigirse ni a quién acudir</t>
  </si>
  <si>
    <t>¿Por qué razón no buscó un empleo o no ha hecho preparativos para iniciar o reanudar una actividad por cuenta propia durante las últimas cuatro semanas?</t>
  </si>
  <si>
    <t>2020</t>
  </si>
  <si>
    <t>2021</t>
  </si>
  <si>
    <t>Variación porcentual</t>
  </si>
  <si>
    <t>Porcentaje 2021</t>
  </si>
  <si>
    <t>Porcentaje 2020</t>
  </si>
  <si>
    <t>Variación Puntos Porcentuales</t>
  </si>
  <si>
    <t>No corresponde</t>
  </si>
  <si>
    <t>Empleador</t>
  </si>
  <si>
    <t>Cuenta propia</t>
  </si>
  <si>
    <t>Asalariado sector privado</t>
  </si>
  <si>
    <t>Asalariado sector público</t>
  </si>
  <si>
    <t>Familiar o personal no remunerado</t>
  </si>
  <si>
    <t>Servicio Domestico puertas adentro/afuera</t>
  </si>
  <si>
    <t>Variación puntos porcentuales</t>
  </si>
  <si>
    <t>Variación Porcentual</t>
  </si>
  <si>
    <t>Ocupados según la Clasificación Internacional de la Situación en el Empleo (CISE) 1993</t>
  </si>
  <si>
    <t>2021_c</t>
  </si>
  <si>
    <t>2020_c</t>
  </si>
  <si>
    <t>Ocupación Adultos Mayores</t>
  </si>
  <si>
    <t>nro</t>
  </si>
  <si>
    <t>Agricultura, ganaderÃ­a, silvicultura y pesca</t>
  </si>
  <si>
    <t>ExplotaciÃ³n de minas y canteras</t>
  </si>
  <si>
    <t>ConstrucciÃ³n</t>
  </si>
  <si>
    <t>InformaciÃ³n y comunicaciones</t>
  </si>
  <si>
    <t>Actividades profesionales, cientÃ­ficas y tÃ©cnicas</t>
  </si>
  <si>
    <t>AdministraciÃ³n pÃºblica y defensa</t>
  </si>
  <si>
    <t>EnseÃ±anza</t>
  </si>
  <si>
    <t>Actividades de atenciÃ³n de la salud humana y de asistencia social</t>
  </si>
  <si>
    <t>Actividades artÃ­sticas, de entretenimiento y recreativas</t>
  </si>
  <si>
    <t>Actividades de los hogares como empleadores</t>
  </si>
  <si>
    <t>Profesionales, cientÃ­ficos e intelectuales</t>
  </si>
  <si>
    <t>TÃ©cnicos y profesionales de nivel medio</t>
  </si>
  <si>
    <t>Arica y Parinaco</t>
  </si>
  <si>
    <t>Año</t>
  </si>
  <si>
    <t>Iniciará pronto una actividad por cuent</t>
  </si>
  <si>
    <t>Por responsabilidades familiares perman</t>
  </si>
  <si>
    <t>Estaba estudiando o preparando estudios</t>
  </si>
  <si>
    <t>Es jubilado/a</t>
  </si>
  <si>
    <t>Es pensionado/a o montepiada</t>
  </si>
  <si>
    <t>Por responsabilidades familiares de car</t>
  </si>
  <si>
    <t>Espera los resultados de un proceso de</t>
  </si>
  <si>
    <t>Algún miembro del hogar no se lo permit</t>
  </si>
  <si>
    <t>Cree que ningún empleo o actividad se a</t>
  </si>
  <si>
    <t>Le piden demasiados trámites para inici</t>
  </si>
  <si>
    <t>No sabe dónde dirigirse ni a quién acud</t>
  </si>
  <si>
    <t>Ocupados según Región</t>
  </si>
  <si>
    <t>Dif19-21</t>
  </si>
  <si>
    <t>15-59</t>
  </si>
  <si>
    <t>Formal</t>
  </si>
  <si>
    <t>Informal</t>
  </si>
  <si>
    <t>Adulto Mayor</t>
  </si>
  <si>
    <t>Formalidad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</si>
</sst>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%"/>
    <numFmt numFmtId="165" formatCode="0.0"/>
    <numFmt numFmtId="166" formatCode="#,##0.0"/>
  </numFmts>
  <fonts count="9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9"/>
      <color theme="1"/>
      <name val="Garamond"/>
      <family val="1"/>
      <scheme val="minor"/>
    </font>
    <font>
      <sz val="9"/>
      <color theme="1"/>
      <name val="Garamond"/>
      <family val="1"/>
      <scheme val="minor"/>
    </font>
    <font>
      <sz val="11"/>
      <name val="Garamond"/>
      <family val="2"/>
      <scheme val="minor"/>
    </font>
    <font>
      <sz val="8"/>
      <name val="Garamond"/>
      <family val="2"/>
      <scheme val="minor"/>
    </font>
    <font>
      <sz val="11"/>
      <color rgb="FF000000"/>
      <name val="Garamond"/>
      <family val="1"/>
      <scheme val="minor"/>
    </font>
    <font>
      <b/>
      <sz val="11"/>
      <color theme="0"/>
      <name val="Garamond"/>
      <family val="2"/>
      <scheme val="minor"/>
    </font>
    <font>
      <sz val="11"/>
      <color theme="1"/>
      <name val="Garamond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1" applyNumberFormat="1" applyFont="1"/>
    <xf numFmtId="41" fontId="0" fillId="0" borderId="0" xfId="2" applyFont="1"/>
    <xf numFmtId="9" fontId="0" fillId="0" borderId="0" xfId="1" applyFont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5" xfId="0" applyFont="1" applyFill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9" xfId="1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/>
    </xf>
    <xf numFmtId="0" fontId="0" fillId="0" borderId="3" xfId="0" applyBorder="1"/>
    <xf numFmtId="164" fontId="0" fillId="0" borderId="3" xfId="1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/>
    <xf numFmtId="0" fontId="0" fillId="0" borderId="8" xfId="0" applyBorder="1" applyAlignment="1">
      <alignment horizontal="center" vertical="center"/>
    </xf>
    <xf numFmtId="0" fontId="0" fillId="0" borderId="0" xfId="0" quotePrefix="1"/>
    <xf numFmtId="4" fontId="0" fillId="0" borderId="0" xfId="0" applyNumberFormat="1"/>
    <xf numFmtId="3" fontId="0" fillId="0" borderId="0" xfId="0" applyNumberFormat="1"/>
    <xf numFmtId="1" fontId="0" fillId="0" borderId="0" xfId="0" applyNumberFormat="1"/>
    <xf numFmtId="164" fontId="0" fillId="0" borderId="0" xfId="1" quotePrefix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166" fontId="0" fillId="0" borderId="0" xfId="0" applyNumberFormat="1"/>
    <xf numFmtId="10" fontId="6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Font="1" applyBorder="1"/>
    <xf numFmtId="0" fontId="0" fillId="3" borderId="12" xfId="0" applyFont="1" applyFill="1" applyBorder="1"/>
    <xf numFmtId="164" fontId="0" fillId="0" borderId="1" xfId="1" applyNumberFormat="1" applyFont="1" applyBorder="1"/>
    <xf numFmtId="164" fontId="0" fillId="0" borderId="1" xfId="1" quotePrefix="1" applyNumberFormat="1" applyFont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0" xfId="1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41" fontId="0" fillId="0" borderId="0" xfId="0" applyNumberFormat="1"/>
    <xf numFmtId="0" fontId="7" fillId="2" borderId="12" xfId="0" applyFont="1" applyFill="1" applyBorder="1"/>
    <xf numFmtId="0" fontId="7" fillId="2" borderId="14" xfId="0" applyFont="1" applyFill="1" applyBorder="1"/>
    <xf numFmtId="0" fontId="3" fillId="0" borderId="0" xfId="0" applyFont="1" applyFill="1" applyBorder="1"/>
    <xf numFmtId="0" fontId="8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1" applyNumberFormat="1" applyFont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[0]" xfId="2" builtinId="6"/>
    <cellStyle name="Normal" xfId="0" builtinId="0"/>
    <cellStyle name="Percent" xfId="1" builtinId="5"/>
  </cellStyles>
  <dxfs count="39"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aramond"/>
        <family val="2"/>
        <scheme val="minor"/>
      </font>
      <fill>
        <patternFill patternType="solid">
          <fgColor theme="4"/>
          <bgColor theme="4"/>
        </patternFill>
      </fill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aramond"/>
        <family val="2"/>
        <scheme val="minor"/>
      </font>
      <fill>
        <patternFill patternType="solid">
          <fgColor theme="4"/>
          <bgColor theme="4"/>
        </patternFill>
      </fill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Desocupados'!$AC$2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Desocupados'!$AA$3:$AB$24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Desocupados'!$AC$3:$AC$24</c:f>
              <c:numCache>
                <c:formatCode>0.0%</c:formatCode>
                <c:ptCount val="22"/>
                <c:pt idx="0">
                  <c:v>2.888705260254875E-2</c:v>
                </c:pt>
                <c:pt idx="1">
                  <c:v>2.8898510982901804E-2</c:v>
                </c:pt>
                <c:pt idx="2">
                  <c:v>3.1534636890380531E-2</c:v>
                </c:pt>
                <c:pt idx="3">
                  <c:v>3.1549175424476217E-2</c:v>
                </c:pt>
                <c:pt idx="4">
                  <c:v>3.239761182267973E-2</c:v>
                </c:pt>
                <c:pt idx="5">
                  <c:v>2.7491663036617101E-2</c:v>
                </c:pt>
                <c:pt idx="6">
                  <c:v>2.3996383441326517E-2</c:v>
                </c:pt>
                <c:pt idx="7">
                  <c:v>2.9069205309244093E-2</c:v>
                </c:pt>
                <c:pt idx="8">
                  <c:v>3.4237802356623298E-2</c:v>
                </c:pt>
                <c:pt idx="9">
                  <c:v>4.345322560734232E-2</c:v>
                </c:pt>
                <c:pt idx="10">
                  <c:v>4.6217525313899499E-2</c:v>
                </c:pt>
                <c:pt idx="11">
                  <c:v>5.0478242501812987E-2</c:v>
                </c:pt>
                <c:pt idx="12">
                  <c:v>5.3392788608218125E-2</c:v>
                </c:pt>
                <c:pt idx="13">
                  <c:v>6.2559800961646234E-2</c:v>
                </c:pt>
                <c:pt idx="14">
                  <c:v>6.375667654040082E-2</c:v>
                </c:pt>
                <c:pt idx="15">
                  <c:v>6.7033096540789802E-2</c:v>
                </c:pt>
                <c:pt idx="16">
                  <c:v>6.456815800272489E-2</c:v>
                </c:pt>
                <c:pt idx="17">
                  <c:v>6.3866368587206818E-2</c:v>
                </c:pt>
                <c:pt idx="18">
                  <c:v>6.0454799025404717E-2</c:v>
                </c:pt>
                <c:pt idx="19">
                  <c:v>5.6572710674447489E-2</c:v>
                </c:pt>
                <c:pt idx="20">
                  <c:v>5.620975820334221E-2</c:v>
                </c:pt>
                <c:pt idx="21">
                  <c:v>5.6799999999999996E-2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8-4F36-A8CB-BE41F3868310}"/>
            </c:ext>
          </c:extLst>
        </c:ser>
        <c:ser>
          <c:idx val="1"/>
          <c:order val="1"/>
          <c:tx>
            <c:strRef>
              <c:f>'Línea Tiempo Desocupados'!$AD$2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Desocupados'!$AA$3:$AB$24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Desocupados'!$AD$3:$AD$24</c:f>
              <c:numCache>
                <c:formatCode>0.0%</c:formatCode>
                <c:ptCount val="22"/>
                <c:pt idx="0">
                  <c:v>2.6023634869933594E-2</c:v>
                </c:pt>
                <c:pt idx="1">
                  <c:v>2.7997911794119722E-2</c:v>
                </c:pt>
                <c:pt idx="2">
                  <c:v>3.1781410351161617E-2</c:v>
                </c:pt>
                <c:pt idx="3">
                  <c:v>3.4339336771730192E-2</c:v>
                </c:pt>
                <c:pt idx="4">
                  <c:v>3.1194726861253897E-2</c:v>
                </c:pt>
                <c:pt idx="5">
                  <c:v>2.5406829531304083E-2</c:v>
                </c:pt>
                <c:pt idx="6">
                  <c:v>2.3730827205721415E-2</c:v>
                </c:pt>
                <c:pt idx="7">
                  <c:v>3.1029845152583717E-2</c:v>
                </c:pt>
                <c:pt idx="8">
                  <c:v>3.7553082725036081E-2</c:v>
                </c:pt>
                <c:pt idx="9">
                  <c:v>4.3561208415295448E-2</c:v>
                </c:pt>
                <c:pt idx="10">
                  <c:v>4.5908267307903941E-2</c:v>
                </c:pt>
                <c:pt idx="11">
                  <c:v>5.4142165113721531E-2</c:v>
                </c:pt>
                <c:pt idx="12">
                  <c:v>5.7067475719608851E-2</c:v>
                </c:pt>
                <c:pt idx="13">
                  <c:v>6.5627133880544322E-2</c:v>
                </c:pt>
                <c:pt idx="14">
                  <c:v>6.2511130259475634E-2</c:v>
                </c:pt>
                <c:pt idx="15">
                  <c:v>6.3559731077890272E-2</c:v>
                </c:pt>
                <c:pt idx="16">
                  <c:v>6.4035054125213819E-2</c:v>
                </c:pt>
                <c:pt idx="17">
                  <c:v>6.2567179541410597E-2</c:v>
                </c:pt>
                <c:pt idx="18">
                  <c:v>6.09235313125134E-2</c:v>
                </c:pt>
                <c:pt idx="19">
                  <c:v>5.9047799196202441E-2</c:v>
                </c:pt>
                <c:pt idx="20">
                  <c:v>5.8869517530890064E-2</c:v>
                </c:pt>
                <c:pt idx="21">
                  <c:v>5.79E-2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28-4F36-A8CB-BE41F3868310}"/>
            </c:ext>
          </c:extLst>
        </c:ser>
        <c:ser>
          <c:idx val="2"/>
          <c:order val="2"/>
          <c:tx>
            <c:strRef>
              <c:f>'Línea Tiempo Desocupados'!$AE$2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Desocupados'!$AA$3:$AB$24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Desocupados'!$AE$3:$AE$24</c:f>
              <c:numCache>
                <c:formatCode>0.0%</c:formatCode>
                <c:ptCount val="22"/>
                <c:pt idx="0">
                  <c:v>3.4050143334317162E-2</c:v>
                </c:pt>
                <c:pt idx="1">
                  <c:v>3.0505665817276085E-2</c:v>
                </c:pt>
                <c:pt idx="2">
                  <c:v>3.1103022672469796E-2</c:v>
                </c:pt>
                <c:pt idx="3">
                  <c:v>2.6652219341900988E-2</c:v>
                </c:pt>
                <c:pt idx="4">
                  <c:v>3.4515342638779208E-2</c:v>
                </c:pt>
                <c:pt idx="5">
                  <c:v>3.1205881567405409E-2</c:v>
                </c:pt>
                <c:pt idx="6">
                  <c:v>2.446659392480223E-2</c:v>
                </c:pt>
                <c:pt idx="7">
                  <c:v>2.5598149780663264E-2</c:v>
                </c:pt>
                <c:pt idx="8">
                  <c:v>2.8393651729252799E-2</c:v>
                </c:pt>
                <c:pt idx="9">
                  <c:v>4.3252186135326803E-2</c:v>
                </c:pt>
                <c:pt idx="10">
                  <c:v>4.6818562542395629E-2</c:v>
                </c:pt>
                <c:pt idx="11">
                  <c:v>4.2781273508405174E-2</c:v>
                </c:pt>
                <c:pt idx="12">
                  <c:v>4.5359883725255928E-2</c:v>
                </c:pt>
                <c:pt idx="13">
                  <c:v>5.5853560205717565E-2</c:v>
                </c:pt>
                <c:pt idx="14">
                  <c:v>6.6457176540867663E-2</c:v>
                </c:pt>
                <c:pt idx="15">
                  <c:v>7.4276564629442321E-2</c:v>
                </c:pt>
                <c:pt idx="16">
                  <c:v>6.5714974666807757E-2</c:v>
                </c:pt>
                <c:pt idx="17">
                  <c:v>6.6707129419788999E-2</c:v>
                </c:pt>
                <c:pt idx="18">
                  <c:v>5.9404569769157527E-2</c:v>
                </c:pt>
                <c:pt idx="19">
                  <c:v>5.1061048174349505E-2</c:v>
                </c:pt>
                <c:pt idx="20">
                  <c:v>5.039847845066598E-2</c:v>
                </c:pt>
                <c:pt idx="21">
                  <c:v>5.4299999999999994E-2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28-4F36-A8CB-BE41F386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559984"/>
        <c:axId val="1860223968"/>
      </c:lineChart>
      <c:catAx>
        <c:axId val="194655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223968"/>
        <c:crosses val="autoZero"/>
        <c:auto val="1"/>
        <c:lblAlgn val="ctr"/>
        <c:lblOffset val="100"/>
        <c:noMultiLvlLbl val="0"/>
      </c:catAx>
      <c:valAx>
        <c:axId val="1860223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55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'DEF 21'!$B$11</c:f>
              <c:strCache>
                <c:ptCount val="1"/>
                <c:pt idx="0">
                  <c:v>Horas Efectivas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'DEF 21'!$A$12:$A$14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</c:v>
                </c:pt>
              </c:strCache>
            </c:strRef>
          </c:cat>
          <c:val>
            <c:numRef>
              <c:f>'DEF 21'!$B$12:$B$14</c:f>
              <c:numCache>
                <c:formatCode>#,##0.0</c:formatCode>
                <c:ptCount val="3"/>
                <c:pt idx="0">
                  <c:v>32.618650000000002</c:v>
                </c:pt>
                <c:pt idx="1">
                  <c:v>26.22673</c:v>
                </c:pt>
                <c:pt idx="2">
                  <c:v>32.512129999999999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735-84C8-53945C756ADF}"/>
            </c:ext>
          </c:extLst>
        </c:ser>
        <c:ser>
          <c:idx val="1"/>
          <c:order val="1"/>
          <c:tx>
            <c:strRef>
              <c:f>'DEF 21'!$C$11</c:f>
              <c:strCache>
                <c:ptCount val="1"/>
                <c:pt idx="0">
                  <c:v>Horas Habituales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'DEF 21'!$A$12:$A$14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</c:v>
                </c:pt>
              </c:strCache>
            </c:strRef>
          </c:cat>
          <c:val>
            <c:numRef>
              <c:f>'DEF 21'!$C$12:$C$14</c:f>
              <c:numCache>
                <c:formatCode>#,##0.0</c:formatCode>
                <c:ptCount val="3"/>
                <c:pt idx="0">
                  <c:v>39.24315</c:v>
                </c:pt>
                <c:pt idx="1">
                  <c:v>29.955970000000001</c:v>
                </c:pt>
                <c:pt idx="2">
                  <c:v>39.088369999999998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735-84C8-53945C75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09967"/>
        <c:axId val="79096911"/>
      </c:barChart>
      <c:catAx>
        <c:axId val="8010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6911"/>
        <c:crosses val="autoZero"/>
        <c:auto val="1"/>
        <c:lblAlgn val="ctr"/>
        <c:lblOffset val="100"/>
        <c:noMultiLvlLbl val="0"/>
      </c:catAx>
      <c:valAx>
        <c:axId val="7909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9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615031611614612E-2"/>
          <c:y val="0.83102362204724389"/>
          <c:w val="0.67698377325475823"/>
          <c:h val="0.13522110369115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DEF!$B$1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DEF!$A$2:$A$4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DEF!$B$2:$B$4</c:f>
              <c:numCache>
                <c:formatCode>0.0%</c:formatCode>
                <c:ptCount val="3"/>
                <c:pt idx="0">
                  <c:v>0.3373949</c:v>
                </c:pt>
                <c:pt idx="1">
                  <c:v>3.9590899999999998E-2</c:v>
                </c:pt>
                <c:pt idx="2">
                  <c:v>0.29288110000000001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1EE-AE80-27487A637BD5}"/>
            </c:ext>
          </c:extLst>
        </c:ser>
        <c:ser>
          <c:idx val="1"/>
          <c:order val="1"/>
          <c:tx>
            <c:strRef>
              <c:f>DEF!$C$1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DEF!$A$2:$A$4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DEF!$C$2:$C$4</c:f>
              <c:numCache>
                <c:formatCode>0.0%</c:formatCode>
                <c:ptCount val="3"/>
                <c:pt idx="0">
                  <c:v>0.31409009999999998</c:v>
                </c:pt>
                <c:pt idx="1">
                  <c:v>2.9190600000000001E-2</c:v>
                </c:pt>
                <c:pt idx="2">
                  <c:v>0.2698122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1EE-AE80-27487A637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554255"/>
        <c:axId val="2053477311"/>
      </c:barChart>
      <c:catAx>
        <c:axId val="208455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77311"/>
        <c:crosses val="autoZero"/>
        <c:auto val="1"/>
        <c:lblAlgn val="ctr"/>
        <c:lblOffset val="100"/>
        <c:noMultiLvlLbl val="0"/>
      </c:catAx>
      <c:valAx>
        <c:axId val="205347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55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DEF!$B$10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DEF!$A$11:$A$13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DEF!$B$11:$B$13</c:f>
              <c:numCache>
                <c:formatCode>0.0%</c:formatCode>
                <c:ptCount val="3"/>
                <c:pt idx="0">
                  <c:v>0.41147489999999998</c:v>
                </c:pt>
                <c:pt idx="1">
                  <c:v>0.61451739999999999</c:v>
                </c:pt>
                <c:pt idx="2">
                  <c:v>0.41557749999999999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7-4F69-B664-CEEF1EEEF615}"/>
            </c:ext>
          </c:extLst>
        </c:ser>
        <c:ser>
          <c:idx val="1"/>
          <c:order val="1"/>
          <c:tx>
            <c:strRef>
              <c:f>DEF!$C$10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DEF!$A$11:$A$13</c:f>
              <c:strCache>
                <c:ptCount val="3"/>
                <c:pt idx="0">
                  <c:v>60-79</c:v>
                </c:pt>
                <c:pt idx="1">
                  <c:v>80+</c:v>
                </c:pt>
                <c:pt idx="2">
                  <c:v>Total Adultos Mayores</c:v>
                </c:pt>
              </c:strCache>
            </c:strRef>
          </c:cat>
          <c:val>
            <c:numRef>
              <c:f>DEF!$C$11:$C$13</c:f>
              <c:numCache>
                <c:formatCode>0.0%</c:formatCode>
                <c:ptCount val="3"/>
                <c:pt idx="0">
                  <c:v>0.38908320000000002</c:v>
                </c:pt>
                <c:pt idx="1">
                  <c:v>0.52733240000000003</c:v>
                </c:pt>
                <c:pt idx="2">
                  <c:v>0.39140770000000003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7-4F69-B664-CEEF1EEEF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2793455"/>
        <c:axId val="2053488127"/>
      </c:barChart>
      <c:catAx>
        <c:axId val="207279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88127"/>
        <c:crosses val="autoZero"/>
        <c:auto val="1"/>
        <c:lblAlgn val="ctr"/>
        <c:lblOffset val="100"/>
        <c:noMultiLvlLbl val="0"/>
      </c:catAx>
      <c:valAx>
        <c:axId val="205348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79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DEF!$B$37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DEF!$C$36:$D$36</c:f>
              <c:strCache>
                <c:ptCount val="2"/>
                <c:pt idx="0">
                  <c:v>Horas Efectivas</c:v>
                </c:pt>
                <c:pt idx="1">
                  <c:v>Horas Habituales</c:v>
                </c:pt>
              </c:strCache>
            </c:strRef>
          </c:cat>
          <c:val>
            <c:numRef>
              <c:f>DEF!$C$37:$D$37</c:f>
              <c:numCache>
                <c:formatCode>#,##0.0</c:formatCode>
                <c:ptCount val="2"/>
                <c:pt idx="0">
                  <c:v>32.547780000000003</c:v>
                </c:pt>
                <c:pt idx="1">
                  <c:v>40.138620000000003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B-4765-AE2A-5E991C31DC29}"/>
            </c:ext>
          </c:extLst>
        </c:ser>
        <c:ser>
          <c:idx val="1"/>
          <c:order val="1"/>
          <c:tx>
            <c:strRef>
              <c:f>DEF!$B$38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DEF!$C$36:$D$36</c:f>
              <c:strCache>
                <c:ptCount val="2"/>
                <c:pt idx="0">
                  <c:v>Horas Efectivas</c:v>
                </c:pt>
                <c:pt idx="1">
                  <c:v>Horas Habituales</c:v>
                </c:pt>
              </c:strCache>
            </c:strRef>
          </c:cat>
          <c:val>
            <c:numRef>
              <c:f>DEF!$C$38:$D$38</c:f>
              <c:numCache>
                <c:formatCode>#,##0.0</c:formatCode>
                <c:ptCount val="2"/>
                <c:pt idx="0">
                  <c:v>32.512129999999999</c:v>
                </c:pt>
                <c:pt idx="1">
                  <c:v>39.088369999999998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B-4765-AE2A-5E991C31DC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913023"/>
        <c:axId val="74309519"/>
      </c:barChart>
      <c:catAx>
        <c:axId val="208491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09519"/>
        <c:crosses val="autoZero"/>
        <c:auto val="1"/>
        <c:lblAlgn val="ctr"/>
        <c:lblOffset val="100"/>
        <c:noMultiLvlLbl val="0"/>
      </c:catAx>
      <c:valAx>
        <c:axId val="7430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1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Regiones!$I$3</c:f>
              <c:strCache>
                <c:ptCount val="1"/>
                <c:pt idx="0">
                  <c:v>Tasa de Participación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Regiones!$H$4:$H$20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Regiones!$I$4:$I$20</c:f>
              <c:numCache>
                <c:formatCode>0.0%</c:formatCode>
                <c:ptCount val="17"/>
                <c:pt idx="0">
                  <c:v>0.28546929999999998</c:v>
                </c:pt>
                <c:pt idx="1">
                  <c:v>0.25952720000000001</c:v>
                </c:pt>
                <c:pt idx="2">
                  <c:v>0.29768529999999999</c:v>
                </c:pt>
                <c:pt idx="3">
                  <c:v>0.27462900000000001</c:v>
                </c:pt>
                <c:pt idx="4">
                  <c:v>0.32122270000000003</c:v>
                </c:pt>
                <c:pt idx="5">
                  <c:v>0.30282310000000001</c:v>
                </c:pt>
                <c:pt idx="6">
                  <c:v>0.48158450000000003</c:v>
                </c:pt>
                <c:pt idx="7">
                  <c:v>0.2231342</c:v>
                </c:pt>
                <c:pt idx="8">
                  <c:v>0.22189970000000001</c:v>
                </c:pt>
                <c:pt idx="9">
                  <c:v>0.23653850000000001</c:v>
                </c:pt>
                <c:pt idx="10">
                  <c:v>0.26954329999999999</c:v>
                </c:pt>
                <c:pt idx="11">
                  <c:v>0.27545449999999999</c:v>
                </c:pt>
                <c:pt idx="12">
                  <c:v>0.25849450000000002</c:v>
                </c:pt>
                <c:pt idx="13">
                  <c:v>0.26440780000000003</c:v>
                </c:pt>
                <c:pt idx="14">
                  <c:v>0.34588249999999998</c:v>
                </c:pt>
                <c:pt idx="15">
                  <c:v>0.3395435</c:v>
                </c:pt>
                <c:pt idx="16">
                  <c:v>0.3090716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2-4EF8-90C8-1E3C48D27EC2}"/>
            </c:ext>
          </c:extLst>
        </c:ser>
        <c:ser>
          <c:idx val="1"/>
          <c:order val="1"/>
          <c:tx>
            <c:strRef>
              <c:f>Regiones!$J$3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Regiones!$H$4:$H$20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Regiones!$J$4:$J$20</c:f>
              <c:numCache>
                <c:formatCode>0.0%</c:formatCode>
                <c:ptCount val="17"/>
                <c:pt idx="0">
                  <c:v>0.2698122</c:v>
                </c:pt>
                <c:pt idx="1">
                  <c:v>0.2447983</c:v>
                </c:pt>
                <c:pt idx="2">
                  <c:v>0.28803390000000001</c:v>
                </c:pt>
                <c:pt idx="3">
                  <c:v>0.26289580000000001</c:v>
                </c:pt>
                <c:pt idx="4">
                  <c:v>0.30166110000000002</c:v>
                </c:pt>
                <c:pt idx="5">
                  <c:v>0.29229500000000003</c:v>
                </c:pt>
                <c:pt idx="6">
                  <c:v>0.46709289999999998</c:v>
                </c:pt>
                <c:pt idx="7">
                  <c:v>0.2209893</c:v>
                </c:pt>
                <c:pt idx="8">
                  <c:v>0.21115210000000001</c:v>
                </c:pt>
                <c:pt idx="9">
                  <c:v>0.22489629999999999</c:v>
                </c:pt>
                <c:pt idx="10">
                  <c:v>0.2611965</c:v>
                </c:pt>
                <c:pt idx="11">
                  <c:v>0.25265339999999997</c:v>
                </c:pt>
                <c:pt idx="12">
                  <c:v>0.24272270000000001</c:v>
                </c:pt>
                <c:pt idx="13">
                  <c:v>0.25835249999999998</c:v>
                </c:pt>
                <c:pt idx="14">
                  <c:v>0.32124209999999997</c:v>
                </c:pt>
                <c:pt idx="15">
                  <c:v>0.30869489999999999</c:v>
                </c:pt>
                <c:pt idx="16">
                  <c:v>0.29518270000000002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2-4EF8-90C8-1E3C48D27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3294432"/>
        <c:axId val="1454605424"/>
      </c:barChart>
      <c:catAx>
        <c:axId val="137329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605424"/>
        <c:crosses val="autoZero"/>
        <c:auto val="1"/>
        <c:lblAlgn val="ctr"/>
        <c:lblOffset val="100"/>
        <c:noMultiLvlLbl val="0"/>
      </c:catAx>
      <c:valAx>
        <c:axId val="145460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2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Regiones!$E$28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Regiones!$D$29:$D$45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Regiones!$E$29:$E$45</c:f>
              <c:numCache>
                <c:formatCode>0.0%</c:formatCode>
                <c:ptCount val="17"/>
                <c:pt idx="0">
                  <c:v>0.29288110000000001</c:v>
                </c:pt>
                <c:pt idx="1">
                  <c:v>0.27952870000000002</c:v>
                </c:pt>
                <c:pt idx="2">
                  <c:v>0.29385149999999999</c:v>
                </c:pt>
                <c:pt idx="3">
                  <c:v>0.27722869999999999</c:v>
                </c:pt>
                <c:pt idx="4">
                  <c:v>0.31745499999999999</c:v>
                </c:pt>
                <c:pt idx="5">
                  <c:v>0.32863310000000001</c:v>
                </c:pt>
                <c:pt idx="6">
                  <c:v>0.54102729999999999</c:v>
                </c:pt>
                <c:pt idx="7">
                  <c:v>0.2426603</c:v>
                </c:pt>
                <c:pt idx="8">
                  <c:v>0.29851630000000001</c:v>
                </c:pt>
                <c:pt idx="9">
                  <c:v>0.22793540000000001</c:v>
                </c:pt>
                <c:pt idx="10">
                  <c:v>0.30506660000000002</c:v>
                </c:pt>
                <c:pt idx="11">
                  <c:v>0.26983489999999999</c:v>
                </c:pt>
                <c:pt idx="12">
                  <c:v>0.27339390000000002</c:v>
                </c:pt>
                <c:pt idx="13">
                  <c:v>0.27591169999999998</c:v>
                </c:pt>
                <c:pt idx="14">
                  <c:v>0.34848899999999999</c:v>
                </c:pt>
                <c:pt idx="15">
                  <c:v>0.29516379999999998</c:v>
                </c:pt>
                <c:pt idx="16">
                  <c:v>0.30515730000000002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7-4A89-9EA8-5E4924ADB163}"/>
            </c:ext>
          </c:extLst>
        </c:ser>
        <c:ser>
          <c:idx val="1"/>
          <c:order val="1"/>
          <c:tx>
            <c:strRef>
              <c:f>Regiones!$F$28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Regiones!$D$29:$D$45</c:f>
              <c:strCache>
                <c:ptCount val="17"/>
                <c:pt idx="0">
                  <c:v>Chile</c:v>
                </c:pt>
                <c:pt idx="1">
                  <c:v>Región de Ñuble</c:v>
                </c:pt>
                <c:pt idx="2">
                  <c:v>Región de Arica y Parinacota</c:v>
                </c:pt>
                <c:pt idx="3">
                  <c:v>Región de Los Ríos</c:v>
                </c:pt>
                <c:pt idx="4">
                  <c:v>Región Metropolitana de Santiago</c:v>
                </c:pt>
                <c:pt idx="5">
                  <c:v>Región de Magallanes y de la Antártica</c:v>
                </c:pt>
                <c:pt idx="6">
                  <c:v>Región de Aysén del Gral. Carlos Ibáñez</c:v>
                </c:pt>
                <c:pt idx="7">
                  <c:v>Región de Los Lagos</c:v>
                </c:pt>
                <c:pt idx="8">
                  <c:v>Región de La Araucanía</c:v>
                </c:pt>
                <c:pt idx="9">
                  <c:v>Región del Biobío</c:v>
                </c:pt>
                <c:pt idx="10">
                  <c:v>Región del Maule</c:v>
                </c:pt>
                <c:pt idx="11">
                  <c:v>Región del Libertador Gral. Bernardo O'Higgins</c:v>
                </c:pt>
                <c:pt idx="12">
                  <c:v>Región de Valparaíso</c:v>
                </c:pt>
                <c:pt idx="13">
                  <c:v>Región de Coquimbo</c:v>
                </c:pt>
                <c:pt idx="14">
                  <c:v>Región de Atacama</c:v>
                </c:pt>
                <c:pt idx="15">
                  <c:v>Región de Antofagasta</c:v>
                </c:pt>
                <c:pt idx="16">
                  <c:v>Región de Tarapacá</c:v>
                </c:pt>
              </c:strCache>
            </c:strRef>
          </c:cat>
          <c:val>
            <c:numRef>
              <c:f>Regiones!$F$29:$F$45</c:f>
              <c:numCache>
                <c:formatCode>0.0%</c:formatCode>
                <c:ptCount val="17"/>
                <c:pt idx="0">
                  <c:v>0.2698122</c:v>
                </c:pt>
                <c:pt idx="1">
                  <c:v>0.2447983</c:v>
                </c:pt>
                <c:pt idx="2">
                  <c:v>0.28803390000000001</c:v>
                </c:pt>
                <c:pt idx="3">
                  <c:v>0.26289580000000001</c:v>
                </c:pt>
                <c:pt idx="4">
                  <c:v>0.30166110000000002</c:v>
                </c:pt>
                <c:pt idx="5">
                  <c:v>0.29229500000000003</c:v>
                </c:pt>
                <c:pt idx="6">
                  <c:v>0.46709289999999998</c:v>
                </c:pt>
                <c:pt idx="7">
                  <c:v>0.2209893</c:v>
                </c:pt>
                <c:pt idx="8">
                  <c:v>0.21115210000000001</c:v>
                </c:pt>
                <c:pt idx="9">
                  <c:v>0.22489629999999999</c:v>
                </c:pt>
                <c:pt idx="10">
                  <c:v>0.2611965</c:v>
                </c:pt>
                <c:pt idx="11">
                  <c:v>0.25265339999999997</c:v>
                </c:pt>
                <c:pt idx="12">
                  <c:v>0.24272270000000001</c:v>
                </c:pt>
                <c:pt idx="13">
                  <c:v>0.25835249999999998</c:v>
                </c:pt>
                <c:pt idx="14">
                  <c:v>0.32124209999999997</c:v>
                </c:pt>
                <c:pt idx="15">
                  <c:v>0.30869489999999999</c:v>
                </c:pt>
                <c:pt idx="16">
                  <c:v>0.29518270000000002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7-4A89-9EA8-5E4924ADB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3294432"/>
        <c:axId val="1454605424"/>
      </c:barChart>
      <c:catAx>
        <c:axId val="137329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605424"/>
        <c:crosses val="autoZero"/>
        <c:auto val="1"/>
        <c:lblAlgn val="ctr"/>
        <c:lblOffset val="100"/>
        <c:noMultiLvlLbl val="0"/>
      </c:catAx>
      <c:valAx>
        <c:axId val="145460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2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'Cuenta propia'!$K$16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1326508850501172E-3"/>
                  <c:y val="1.287001287001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C-4A3B-99B0-F7C25A438D55}"/>
                </c:ext>
              </c:extLst>
            </c:dLbl>
            <c:dLbl>
              <c:idx val="2"/>
              <c:layout>
                <c:manualLayout>
                  <c:x val="0"/>
                  <c:y val="1.287001287001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C-4A3B-99B0-F7C25A438D55}"/>
                </c:ext>
              </c:extLst>
            </c:dLbl>
            <c:dLbl>
              <c:idx val="3"/>
              <c:layout>
                <c:manualLayout>
                  <c:x val="8.5306035402004689E-3"/>
                  <c:y val="1.287001287001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C-4A3B-99B0-F7C25A438D55}"/>
                </c:ext>
              </c:extLst>
            </c:dLbl>
            <c:dLbl>
              <c:idx val="4"/>
              <c:layout>
                <c:manualLayout>
                  <c:x val="0"/>
                  <c:y val="8.580008580008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C-4A3B-99B0-F7C25A438D55}"/>
                </c:ext>
              </c:extLst>
            </c:dLbl>
            <c:dLbl>
              <c:idx val="5"/>
              <c:layout>
                <c:manualLayout>
                  <c:x val="-1.563925915764452E-16"/>
                  <c:y val="1.2870012870012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C-4A3B-99B0-F7C25A438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'Cuenta propia'!$H$17:$H$22</c:f>
              <c:strCache>
                <c:ptCount val="6"/>
                <c:pt idx="0">
                  <c:v>Familiar o personal no remunerado</c:v>
                </c:pt>
                <c:pt idx="1">
                  <c:v>Servicio Domestico puertas adentro/afuera</c:v>
                </c:pt>
                <c:pt idx="2">
                  <c:v>Empleador</c:v>
                </c:pt>
                <c:pt idx="3">
                  <c:v>Asalariado sector público</c:v>
                </c:pt>
                <c:pt idx="4">
                  <c:v>Cuenta propia</c:v>
                </c:pt>
                <c:pt idx="5">
                  <c:v>Asalariado sector privado</c:v>
                </c:pt>
              </c:strCache>
            </c:strRef>
          </c:cat>
          <c:val>
            <c:numRef>
              <c:f>'Cuenta propia'!$K$17:$K$22</c:f>
              <c:numCache>
                <c:formatCode>0.0%</c:formatCode>
                <c:ptCount val="6"/>
                <c:pt idx="0">
                  <c:v>1.0541128702298438E-2</c:v>
                </c:pt>
                <c:pt idx="1">
                  <c:v>4.1183595129741582E-2</c:v>
                </c:pt>
                <c:pt idx="2">
                  <c:v>7.3373907858370432E-2</c:v>
                </c:pt>
                <c:pt idx="3">
                  <c:v>0.10562705745672693</c:v>
                </c:pt>
                <c:pt idx="4">
                  <c:v>0.32555464279408558</c:v>
                </c:pt>
                <c:pt idx="5">
                  <c:v>0.44371966805877711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C-4A3B-99B0-F7C25A438D55}"/>
            </c:ext>
          </c:extLst>
        </c:ser>
        <c:ser>
          <c:idx val="1"/>
          <c:order val="1"/>
          <c:tx>
            <c:strRef>
              <c:f>'Cuenta propia'!$L$16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2.5740025740025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C-4A3B-99B0-F7C25A438D55}"/>
                </c:ext>
              </c:extLst>
            </c:dLbl>
            <c:dLbl>
              <c:idx val="4"/>
              <c:layout>
                <c:manualLayout>
                  <c:x val="2.1326508850501172E-3"/>
                  <c:y val="-1.716001716001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C-4A3B-99B0-F7C25A438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'Cuenta propia'!$H$17:$H$22</c:f>
              <c:strCache>
                <c:ptCount val="6"/>
                <c:pt idx="0">
                  <c:v>Familiar o personal no remunerado</c:v>
                </c:pt>
                <c:pt idx="1">
                  <c:v>Servicio Domestico puertas adentro/afuera</c:v>
                </c:pt>
                <c:pt idx="2">
                  <c:v>Empleador</c:v>
                </c:pt>
                <c:pt idx="3">
                  <c:v>Asalariado sector público</c:v>
                </c:pt>
                <c:pt idx="4">
                  <c:v>Cuenta propia</c:v>
                </c:pt>
                <c:pt idx="5">
                  <c:v>Asalariado sector privado</c:v>
                </c:pt>
              </c:strCache>
            </c:strRef>
          </c:cat>
          <c:val>
            <c:numRef>
              <c:f>'Cuenta propia'!$L$17:$L$22</c:f>
              <c:numCache>
                <c:formatCode>0.0%</c:formatCode>
                <c:ptCount val="6"/>
                <c:pt idx="0">
                  <c:v>1.5376872766210015E-2</c:v>
                </c:pt>
                <c:pt idx="1">
                  <c:v>3.683060778549703E-2</c:v>
                </c:pt>
                <c:pt idx="2">
                  <c:v>6.7452383331001786E-2</c:v>
                </c:pt>
                <c:pt idx="3">
                  <c:v>0.11584708720888351</c:v>
                </c:pt>
                <c:pt idx="4">
                  <c:v>0.33305188074744718</c:v>
                </c:pt>
                <c:pt idx="5">
                  <c:v>0.43144116816096045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C-4A3B-99B0-F7C25A438D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08442608"/>
        <c:axId val="2108444272"/>
      </c:barChart>
      <c:catAx>
        <c:axId val="210844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44272"/>
        <c:crosses val="autoZero"/>
        <c:auto val="1"/>
        <c:lblAlgn val="ctr"/>
        <c:lblOffset val="100"/>
        <c:noMultiLvlLbl val="0"/>
      </c:catAx>
      <c:valAx>
        <c:axId val="210844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4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Desocupados'!$A$10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Desocupados'!$B$8:$X$9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Desocupados'!$B$10:$X$10</c:f>
              <c:numCache>
                <c:formatCode>0.0%</c:formatCode>
                <c:ptCount val="23"/>
                <c:pt idx="0">
                  <c:v>0.35383523024214758</c:v>
                </c:pt>
                <c:pt idx="1">
                  <c:v>0.35711734071585494</c:v>
                </c:pt>
                <c:pt idx="2">
                  <c:v>0.35403853984127426</c:v>
                </c:pt>
                <c:pt idx="3">
                  <c:v>0.35439774278259156</c:v>
                </c:pt>
                <c:pt idx="4">
                  <c:v>0.35212401652405445</c:v>
                </c:pt>
                <c:pt idx="5">
                  <c:v>0.35749188137183319</c:v>
                </c:pt>
                <c:pt idx="6">
                  <c:v>0.3592732912435323</c:v>
                </c:pt>
                <c:pt idx="7">
                  <c:v>0.35727783993745543</c:v>
                </c:pt>
                <c:pt idx="8">
                  <c:v>0.34704983898073005</c:v>
                </c:pt>
                <c:pt idx="9">
                  <c:v>0.33214699536175457</c:v>
                </c:pt>
                <c:pt idx="10">
                  <c:v>0.29288107259978297</c:v>
                </c:pt>
                <c:pt idx="11">
                  <c:v>0.2569959212848047</c:v>
                </c:pt>
                <c:pt idx="12">
                  <c:v>0.23968503513198247</c:v>
                </c:pt>
                <c:pt idx="13">
                  <c:v>0.23403081969199613</c:v>
                </c:pt>
                <c:pt idx="14">
                  <c:v>0.23975381642440555</c:v>
                </c:pt>
                <c:pt idx="15">
                  <c:v>0.24881537319421451</c:v>
                </c:pt>
                <c:pt idx="16">
                  <c:v>0.26155841201187907</c:v>
                </c:pt>
                <c:pt idx="17">
                  <c:v>0.26789835794939099</c:v>
                </c:pt>
                <c:pt idx="18">
                  <c:v>0.26684382287806752</c:v>
                </c:pt>
                <c:pt idx="19">
                  <c:v>0.27013405427313919</c:v>
                </c:pt>
                <c:pt idx="20">
                  <c:v>0.27390246188324097</c:v>
                </c:pt>
                <c:pt idx="21">
                  <c:v>0.27239999999999998</c:v>
                </c:pt>
                <c:pt idx="22">
                  <c:v>0.26979999999999998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6-4647-9AE8-6AC219A83D12}"/>
            </c:ext>
          </c:extLst>
        </c:ser>
        <c:ser>
          <c:idx val="1"/>
          <c:order val="1"/>
          <c:tx>
            <c:strRef>
              <c:f>'Línea Tiempo Desocupados'!$A$11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Desocupados'!$B$8:$X$9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Desocupados'!$B$11:$X$11</c:f>
              <c:numCache>
                <c:formatCode>0.0%</c:formatCode>
                <c:ptCount val="23"/>
                <c:pt idx="0">
                  <c:v>0.51533181148359275</c:v>
                </c:pt>
                <c:pt idx="1">
                  <c:v>0.51704539458267584</c:v>
                </c:pt>
                <c:pt idx="2">
                  <c:v>0.50813746930861192</c:v>
                </c:pt>
                <c:pt idx="3">
                  <c:v>0.50788542755892618</c:v>
                </c:pt>
                <c:pt idx="4">
                  <c:v>0.50716859030448669</c:v>
                </c:pt>
                <c:pt idx="5">
                  <c:v>0.51746143801549882</c:v>
                </c:pt>
                <c:pt idx="6">
                  <c:v>0.51783328030352305</c:v>
                </c:pt>
                <c:pt idx="7">
                  <c:v>0.51357819724216203</c:v>
                </c:pt>
                <c:pt idx="8">
                  <c:v>0.49734700119331127</c:v>
                </c:pt>
                <c:pt idx="9">
                  <c:v>0.48687008178991453</c:v>
                </c:pt>
                <c:pt idx="10">
                  <c:v>0.43582625510027884</c:v>
                </c:pt>
                <c:pt idx="11">
                  <c:v>0.39067326910563149</c:v>
                </c:pt>
                <c:pt idx="12">
                  <c:v>0.36893354621761393</c:v>
                </c:pt>
                <c:pt idx="13">
                  <c:v>0.36040174305115996</c:v>
                </c:pt>
                <c:pt idx="14">
                  <c:v>0.36985698446262721</c:v>
                </c:pt>
                <c:pt idx="15">
                  <c:v>0.37994402290273999</c:v>
                </c:pt>
                <c:pt idx="16">
                  <c:v>0.40204098038809055</c:v>
                </c:pt>
                <c:pt idx="17">
                  <c:v>0.41416306452644419</c:v>
                </c:pt>
                <c:pt idx="18">
                  <c:v>0.41483468004769636</c:v>
                </c:pt>
                <c:pt idx="19">
                  <c:v>0.41817672990435717</c:v>
                </c:pt>
                <c:pt idx="20">
                  <c:v>0.42132867443109256</c:v>
                </c:pt>
                <c:pt idx="21">
                  <c:v>0.41600000000000004</c:v>
                </c:pt>
                <c:pt idx="22">
                  <c:v>0.41359999999999997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6-4647-9AE8-6AC219A83D12}"/>
            </c:ext>
          </c:extLst>
        </c:ser>
        <c:ser>
          <c:idx val="2"/>
          <c:order val="2"/>
          <c:tx>
            <c:strRef>
              <c:f>'Línea Tiempo Desocupados'!$A$12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Desocupados'!$B$8:$X$9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Desocupados'!$B$12:$X$12</c:f>
              <c:numCache>
                <c:formatCode>0.0%</c:formatCode>
                <c:ptCount val="23"/>
                <c:pt idx="0">
                  <c:v>0.22540659224830095</c:v>
                </c:pt>
                <c:pt idx="1">
                  <c:v>0.22989307409608065</c:v>
                </c:pt>
                <c:pt idx="2">
                  <c:v>0.23139116066313414</c:v>
                </c:pt>
                <c:pt idx="3">
                  <c:v>0.2322073365125584</c:v>
                </c:pt>
                <c:pt idx="4">
                  <c:v>0.22864305275665414</c:v>
                </c:pt>
                <c:pt idx="5">
                  <c:v>0.23003916852872741</c:v>
                </c:pt>
                <c:pt idx="6">
                  <c:v>0.23290356983605801</c:v>
                </c:pt>
                <c:pt idx="7">
                  <c:v>0.23263553263246742</c:v>
                </c:pt>
                <c:pt idx="8">
                  <c:v>0.22717294782339831</c:v>
                </c:pt>
                <c:pt idx="9">
                  <c:v>0.20870529027707457</c:v>
                </c:pt>
                <c:pt idx="10">
                  <c:v>0.17879919321866733</c:v>
                </c:pt>
                <c:pt idx="11">
                  <c:v>0.15026502506183656</c:v>
                </c:pt>
                <c:pt idx="12">
                  <c:v>0.13646122817817566</c:v>
                </c:pt>
                <c:pt idx="13">
                  <c:v>0.13307176483859984</c:v>
                </c:pt>
                <c:pt idx="14">
                  <c:v>0.13576887455323905</c:v>
                </c:pt>
                <c:pt idx="15">
                  <c:v>0.14398458327242622</c:v>
                </c:pt>
                <c:pt idx="16">
                  <c:v>0.14920329171032323</c:v>
                </c:pt>
                <c:pt idx="17">
                  <c:v>0.15087538946339255</c:v>
                </c:pt>
                <c:pt idx="18">
                  <c:v>0.1484093048777764</c:v>
                </c:pt>
                <c:pt idx="19">
                  <c:v>0.15161465919392203</c:v>
                </c:pt>
                <c:pt idx="20">
                  <c:v>0.15583092435497661</c:v>
                </c:pt>
                <c:pt idx="21">
                  <c:v>0.15740000000000001</c:v>
                </c:pt>
                <c:pt idx="22">
                  <c:v>0.15460000000000002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6-4647-9AE8-6AC219A83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84656"/>
        <c:axId val="1988248288"/>
      </c:lineChart>
      <c:catAx>
        <c:axId val="20341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248288"/>
        <c:crosses val="autoZero"/>
        <c:auto val="1"/>
        <c:lblAlgn val="ctr"/>
        <c:lblOffset val="100"/>
        <c:noMultiLvlLbl val="0"/>
      </c:catAx>
      <c:valAx>
        <c:axId val="19882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8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Desocupados'!$A$16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Desocupados'!$B$14:$W$15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Desocupados'!$B$16:$W$16</c:f>
              <c:numCache>
                <c:formatCode>0.0%</c:formatCode>
                <c:ptCount val="22"/>
                <c:pt idx="0">
                  <c:v>0.43021519463862534</c:v>
                </c:pt>
                <c:pt idx="1">
                  <c:v>0.4201736321203392</c:v>
                </c:pt>
                <c:pt idx="2">
                  <c:v>0.42602035633105118</c:v>
                </c:pt>
                <c:pt idx="3">
                  <c:v>0.42531236019553131</c:v>
                </c:pt>
                <c:pt idx="4">
                  <c:v>0.43522994100661899</c:v>
                </c:pt>
                <c:pt idx="5">
                  <c:v>0.44029500627205204</c:v>
                </c:pt>
                <c:pt idx="6">
                  <c:v>0.45393694349363406</c:v>
                </c:pt>
                <c:pt idx="7">
                  <c:v>0.45222081768994032</c:v>
                </c:pt>
                <c:pt idx="8">
                  <c:v>0.4470961049238707</c:v>
                </c:pt>
                <c:pt idx="9">
                  <c:v>0.44382071066201623</c:v>
                </c:pt>
                <c:pt idx="10">
                  <c:v>0.41557750576465574</c:v>
                </c:pt>
                <c:pt idx="11">
                  <c:v>0.38221475460756404</c:v>
                </c:pt>
                <c:pt idx="12">
                  <c:v>0.36417528994826598</c:v>
                </c:pt>
                <c:pt idx="13">
                  <c:v>0.35890748235342629</c:v>
                </c:pt>
                <c:pt idx="14">
                  <c:v>0.3541012736498842</c:v>
                </c:pt>
                <c:pt idx="15">
                  <c:v>0.36417065934302484</c:v>
                </c:pt>
                <c:pt idx="16">
                  <c:v>0.37501127969743081</c:v>
                </c:pt>
                <c:pt idx="17">
                  <c:v>0.39140581924774132</c:v>
                </c:pt>
                <c:pt idx="18">
                  <c:v>0.40048566074918995</c:v>
                </c:pt>
                <c:pt idx="19">
                  <c:v>0.41124990003028161</c:v>
                </c:pt>
                <c:pt idx="20">
                  <c:v>0.40818979814367556</c:v>
                </c:pt>
                <c:pt idx="21">
                  <c:v>0.40210000000000001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D-4546-97A1-36473F4564DD}"/>
            </c:ext>
          </c:extLst>
        </c:ser>
        <c:ser>
          <c:idx val="1"/>
          <c:order val="1"/>
          <c:tx>
            <c:strRef>
              <c:f>'Línea Tiempo Desocupados'!$A$17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Desocupados'!$B$14:$W$15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Desocupados'!$B$17:$W$17</c:f>
              <c:numCache>
                <c:formatCode>0.0%</c:formatCode>
                <c:ptCount val="22"/>
                <c:pt idx="0">
                  <c:v>0.39552475842522034</c:v>
                </c:pt>
                <c:pt idx="1">
                  <c:v>0.38286137567464401</c:v>
                </c:pt>
                <c:pt idx="2">
                  <c:v>0.38557020330093739</c:v>
                </c:pt>
                <c:pt idx="3">
                  <c:v>0.38182237231632221</c:v>
                </c:pt>
                <c:pt idx="4">
                  <c:v>0.38950604576430126</c:v>
                </c:pt>
                <c:pt idx="5">
                  <c:v>0.3896459562434379</c:v>
                </c:pt>
                <c:pt idx="6">
                  <c:v>0.39900387220065148</c:v>
                </c:pt>
                <c:pt idx="7">
                  <c:v>0.41107551428153566</c:v>
                </c:pt>
                <c:pt idx="8">
                  <c:v>0.40928131519223426</c:v>
                </c:pt>
                <c:pt idx="9">
                  <c:v>0.40027362118759952</c:v>
                </c:pt>
                <c:pt idx="10">
                  <c:v>0.37868809733487269</c:v>
                </c:pt>
                <c:pt idx="11">
                  <c:v>0.35173547421334617</c:v>
                </c:pt>
                <c:pt idx="12">
                  <c:v>0.34399640714197804</c:v>
                </c:pt>
                <c:pt idx="13">
                  <c:v>0.33558653247265513</c:v>
                </c:pt>
                <c:pt idx="14">
                  <c:v>0.33496825360329852</c:v>
                </c:pt>
                <c:pt idx="15">
                  <c:v>0.3468912447558144</c:v>
                </c:pt>
                <c:pt idx="16">
                  <c:v>0.35817426056295176</c:v>
                </c:pt>
                <c:pt idx="17">
                  <c:v>0.38090681889535422</c:v>
                </c:pt>
                <c:pt idx="18">
                  <c:v>0.3828157434956122</c:v>
                </c:pt>
                <c:pt idx="19">
                  <c:v>0.38888500130347409</c:v>
                </c:pt>
                <c:pt idx="20">
                  <c:v>0.38446220133366715</c:v>
                </c:pt>
                <c:pt idx="21">
                  <c:v>0.38390000000000002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D-4546-97A1-36473F4564DD}"/>
            </c:ext>
          </c:extLst>
        </c:ser>
        <c:ser>
          <c:idx val="2"/>
          <c:order val="2"/>
          <c:tx>
            <c:strRef>
              <c:f>'Línea Tiempo Desocupados'!$A$18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Desocupados'!$B$14:$W$15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Desocupados'!$B$18:$W$18</c:f>
              <c:numCache>
                <c:formatCode>0.0%</c:formatCode>
                <c:ptCount val="22"/>
                <c:pt idx="0">
                  <c:v>0.49328603878467792</c:v>
                </c:pt>
                <c:pt idx="1">
                  <c:v>0.48693106131350622</c:v>
                </c:pt>
                <c:pt idx="2">
                  <c:v>0.49671935705434894</c:v>
                </c:pt>
                <c:pt idx="3">
                  <c:v>0.50103795185966171</c:v>
                </c:pt>
                <c:pt idx="4">
                  <c:v>0.51600569103303595</c:v>
                </c:pt>
                <c:pt idx="5">
                  <c:v>0.53106854132789638</c:v>
                </c:pt>
                <c:pt idx="6">
                  <c:v>0.55127823744916915</c:v>
                </c:pt>
                <c:pt idx="7">
                  <c:v>0.52465712579139645</c:v>
                </c:pt>
                <c:pt idx="8">
                  <c:v>0.51312731724354721</c:v>
                </c:pt>
                <c:pt idx="9">
                  <c:v>0.52486931779884605</c:v>
                </c:pt>
                <c:pt idx="10">
                  <c:v>0.48733985858053974</c:v>
                </c:pt>
                <c:pt idx="11">
                  <c:v>0.44548402604964432</c:v>
                </c:pt>
                <c:pt idx="12">
                  <c:v>0.407745566042652</c:v>
                </c:pt>
                <c:pt idx="13">
                  <c:v>0.409367258448668</c:v>
                </c:pt>
                <c:pt idx="14">
                  <c:v>0.39575939824153455</c:v>
                </c:pt>
                <c:pt idx="15">
                  <c:v>0.40062287383290091</c:v>
                </c:pt>
                <c:pt idx="16">
                  <c:v>0.4112963153920583</c:v>
                </c:pt>
                <c:pt idx="17">
                  <c:v>0.4144643949435618</c:v>
                </c:pt>
                <c:pt idx="18">
                  <c:v>0.44001247858258874</c:v>
                </c:pt>
                <c:pt idx="19">
                  <c:v>0.46063410932912524</c:v>
                </c:pt>
                <c:pt idx="20">
                  <c:v>0.45956950645613981</c:v>
                </c:pt>
                <c:pt idx="21">
                  <c:v>0.44069999999999998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FD-4546-97A1-36473F456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4836320"/>
        <c:axId val="1951607392"/>
      </c:lineChart>
      <c:catAx>
        <c:axId val="20248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607392"/>
        <c:crosses val="autoZero"/>
        <c:auto val="1"/>
        <c:lblAlgn val="ctr"/>
        <c:lblOffset val="100"/>
        <c:noMultiLvlLbl val="0"/>
      </c:catAx>
      <c:valAx>
        <c:axId val="19516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83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Desocupados'!$A$30</c:f>
              <c:strCache>
                <c:ptCount val="1"/>
                <c:pt idx="0">
                  <c:v>Total País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Desocupados'!$B$28:$X$29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Desocupados'!$B$30:$X$30</c:f>
              <c:numCache>
                <c:formatCode>0.0%</c:formatCode>
                <c:ptCount val="23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  <c:pt idx="13">
                  <c:v>0.24964879885892427</c:v>
                </c:pt>
                <c:pt idx="14">
                  <c:v>0.25608066879288299</c:v>
                </c:pt>
                <c:pt idx="15">
                  <c:v>0.26669260428389147</c:v>
                </c:pt>
                <c:pt idx="16">
                  <c:v>0.27961247444112669</c:v>
                </c:pt>
                <c:pt idx="17">
                  <c:v>0.28617533753710384</c:v>
                </c:pt>
                <c:pt idx="18">
                  <c:v>0.28401382136939146</c:v>
                </c:pt>
                <c:pt idx="19">
                  <c:v>0.28633266954388731</c:v>
                </c:pt>
                <c:pt idx="20">
                  <c:v>0.29021539930506518</c:v>
                </c:pt>
                <c:pt idx="21">
                  <c:v>0.2888</c:v>
                </c:pt>
                <c:pt idx="22">
                  <c:v>0.28550000000000003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2-4159-99A9-6EA2C4F0DE38}"/>
            </c:ext>
          </c:extLst>
        </c:ser>
        <c:ser>
          <c:idx val="1"/>
          <c:order val="1"/>
          <c:tx>
            <c:strRef>
              <c:f>'Línea Tiempo Desocupados'!$A$31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Desocupados'!$B$28:$X$29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Desocupados'!$B$31:$X$31</c:f>
              <c:numCache>
                <c:formatCode>0.0%</c:formatCode>
                <c:ptCount val="23"/>
                <c:pt idx="0">
                  <c:v>0.52910094118636442</c:v>
                </c:pt>
                <c:pt idx="1">
                  <c:v>0.53193856356526681</c:v>
                </c:pt>
                <c:pt idx="2">
                  <c:v>0.52481689025709288</c:v>
                </c:pt>
                <c:pt idx="3">
                  <c:v>0.52594606666593458</c:v>
                </c:pt>
                <c:pt idx="4">
                  <c:v>0.5234989985772438</c:v>
                </c:pt>
                <c:pt idx="5">
                  <c:v>0.53095122528577121</c:v>
                </c:pt>
                <c:pt idx="6">
                  <c:v>0.53042059990625345</c:v>
                </c:pt>
                <c:pt idx="7">
                  <c:v>0.53002478422365329</c:v>
                </c:pt>
                <c:pt idx="8">
                  <c:v>0.51675265644933499</c:v>
                </c:pt>
                <c:pt idx="9">
                  <c:v>0.50904468333329389</c:v>
                </c:pt>
                <c:pt idx="10">
                  <c:v>0.45679701454967814</c:v>
                </c:pt>
                <c:pt idx="11">
                  <c:v>0.41303592854691812</c:v>
                </c:pt>
                <c:pt idx="12">
                  <c:v>0.39126187369469473</c:v>
                </c:pt>
                <c:pt idx="13">
                  <c:v>0.38571512093233695</c:v>
                </c:pt>
                <c:pt idx="14">
                  <c:v>0.39451880059652866</c:v>
                </c:pt>
                <c:pt idx="15">
                  <c:v>0.4057322559826208</c:v>
                </c:pt>
                <c:pt idx="16">
                  <c:v>0.42954704891466705</c:v>
                </c:pt>
                <c:pt idx="17">
                  <c:v>0.44180559447858514</c:v>
                </c:pt>
                <c:pt idx="18">
                  <c:v>0.44174749754670806</c:v>
                </c:pt>
                <c:pt idx="19">
                  <c:v>0.44441867455874429</c:v>
                </c:pt>
                <c:pt idx="20">
                  <c:v>0.44768359146726655</c:v>
                </c:pt>
                <c:pt idx="21">
                  <c:v>0.44159999999999999</c:v>
                </c:pt>
                <c:pt idx="22">
                  <c:v>0.4365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2-4159-99A9-6EA2C4F0DE38}"/>
            </c:ext>
          </c:extLst>
        </c:ser>
        <c:ser>
          <c:idx val="2"/>
          <c:order val="2"/>
          <c:tx>
            <c:strRef>
              <c:f>'Línea Tiempo Desocupados'!$A$32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Desocupados'!$B$28:$X$29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Desocupados'!$B$32:$X$32</c:f>
              <c:numCache>
                <c:formatCode>0.0%</c:formatCode>
                <c:ptCount val="23"/>
                <c:pt idx="0">
                  <c:v>0.23335227050643345</c:v>
                </c:pt>
                <c:pt idx="1">
                  <c:v>0.23712678454163247</c:v>
                </c:pt>
                <c:pt idx="2">
                  <c:v>0.23881915836023276</c:v>
                </c:pt>
                <c:pt idx="3">
                  <c:v>0.23856564028487198</c:v>
                </c:pt>
                <c:pt idx="4">
                  <c:v>0.23681686810183161</c:v>
                </c:pt>
                <c:pt idx="5">
                  <c:v>0.23744897306035084</c:v>
                </c:pt>
                <c:pt idx="6">
                  <c:v>0.23874484296041099</c:v>
                </c:pt>
                <c:pt idx="7">
                  <c:v>0.23874701446851895</c:v>
                </c:pt>
                <c:pt idx="8">
                  <c:v>0.23381171626525266</c:v>
                </c:pt>
                <c:pt idx="9">
                  <c:v>0.21814033672471472</c:v>
                </c:pt>
                <c:pt idx="10">
                  <c:v>0.18758148888796441</c:v>
                </c:pt>
                <c:pt idx="11">
                  <c:v>0.15698086644479775</c:v>
                </c:pt>
                <c:pt idx="12">
                  <c:v>0.1429452061062374</c:v>
                </c:pt>
                <c:pt idx="13">
                  <c:v>0.14094398837916972</c:v>
                </c:pt>
                <c:pt idx="14">
                  <c:v>0.1454340081049133</c:v>
                </c:pt>
                <c:pt idx="15">
                  <c:v>0.15553736436929527</c:v>
                </c:pt>
                <c:pt idx="16">
                  <c:v>0.15969783060272538</c:v>
                </c:pt>
                <c:pt idx="17">
                  <c:v>0.16165921140016437</c:v>
                </c:pt>
                <c:pt idx="18">
                  <c:v>0.15778229418077636</c:v>
                </c:pt>
                <c:pt idx="19">
                  <c:v>0.15977282722163805</c:v>
                </c:pt>
                <c:pt idx="20">
                  <c:v>0.16410138444252775</c:v>
                </c:pt>
                <c:pt idx="21">
                  <c:v>0.16639999999999999</c:v>
                </c:pt>
                <c:pt idx="22">
                  <c:v>0.16449999999999998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1-4D9A-BA25-36F0C8DE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29711"/>
        <c:axId val="2053994815"/>
      </c:lineChart>
      <c:catAx>
        <c:axId val="213442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994815"/>
        <c:crosses val="autoZero"/>
        <c:auto val="1"/>
        <c:lblAlgn val="ctr"/>
        <c:lblOffset val="100"/>
        <c:noMultiLvlLbl val="0"/>
      </c:catAx>
      <c:valAx>
        <c:axId val="20539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429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'Línea Tiempo Desocupados'!$A$39</c:f>
              <c:strCache>
                <c:ptCount val="1"/>
                <c:pt idx="0">
                  <c:v>Fuerza de Trabajo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Desocupados'!$B$37:$W$38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Desocupados'!$B$39:$W$39</c:f>
              <c:numCache>
                <c:formatCode>0.0%</c:formatCode>
                <c:ptCount val="22"/>
                <c:pt idx="0">
                  <c:v>0.36436053209918945</c:v>
                </c:pt>
                <c:pt idx="1">
                  <c:v>0.36774461243727646</c:v>
                </c:pt>
                <c:pt idx="2">
                  <c:v>0.36556654819796675</c:v>
                </c:pt>
                <c:pt idx="3">
                  <c:v>0.3659429408178011</c:v>
                </c:pt>
                <c:pt idx="4">
                  <c:v>0.36391395972818225</c:v>
                </c:pt>
                <c:pt idx="5">
                  <c:v>0.36759775498489483</c:v>
                </c:pt>
                <c:pt idx="6">
                  <c:v>0.36810651635729308</c:v>
                </c:pt>
                <c:pt idx="7">
                  <c:v>0.36797456820931285</c:v>
                </c:pt>
                <c:pt idx="8">
                  <c:v>0.35935330646363073</c:v>
                </c:pt>
                <c:pt idx="9">
                  <c:v>0.34723549778592416</c:v>
                </c:pt>
                <c:pt idx="10">
                  <c:v>0.30707323773816797</c:v>
                </c:pt>
                <c:pt idx="11">
                  <c:v>0.27065827534267461</c:v>
                </c:pt>
                <c:pt idx="12">
                  <c:v>0.25320431985678349</c:v>
                </c:pt>
                <c:pt idx="13">
                  <c:v>0.24964879885892427</c:v>
                </c:pt>
                <c:pt idx="14">
                  <c:v>0.25608066879288299</c:v>
                </c:pt>
                <c:pt idx="15">
                  <c:v>0.26669260428389147</c:v>
                </c:pt>
                <c:pt idx="16">
                  <c:v>0.27961247444112669</c:v>
                </c:pt>
                <c:pt idx="17">
                  <c:v>0.28617533753710384</c:v>
                </c:pt>
                <c:pt idx="18">
                  <c:v>0.28401382136939146</c:v>
                </c:pt>
                <c:pt idx="19">
                  <c:v>0.28633266954388731</c:v>
                </c:pt>
                <c:pt idx="20">
                  <c:v>0.29021539930506518</c:v>
                </c:pt>
                <c:pt idx="21">
                  <c:v>0.2888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2-4535-9419-9006DE50E3F2}"/>
            </c:ext>
          </c:extLst>
        </c:ser>
        <c:ser>
          <c:idx val="1"/>
          <c:order val="1"/>
          <c:tx>
            <c:strRef>
              <c:f>'Línea Tiempo Desocupados'!$A$40</c:f>
              <c:strCache>
                <c:ptCount val="1"/>
                <c:pt idx="0">
                  <c:v>Tasa de Ocupación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'Línea Tiempo Desocupados'!$B$37:$W$38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'Línea Tiempo Desocupados'!$B$40:$W$40</c:f>
              <c:numCache>
                <c:formatCode>0.0%</c:formatCode>
                <c:ptCount val="22"/>
                <c:pt idx="0">
                  <c:v>0.35383523024214758</c:v>
                </c:pt>
                <c:pt idx="1">
                  <c:v>0.35711734071585494</c:v>
                </c:pt>
                <c:pt idx="2">
                  <c:v>0.35403853984127426</c:v>
                </c:pt>
                <c:pt idx="3">
                  <c:v>0.35439774278259156</c:v>
                </c:pt>
                <c:pt idx="4">
                  <c:v>0.35212401652405445</c:v>
                </c:pt>
                <c:pt idx="5">
                  <c:v>0.35749188137183319</c:v>
                </c:pt>
                <c:pt idx="6">
                  <c:v>0.3592732912435323</c:v>
                </c:pt>
                <c:pt idx="7">
                  <c:v>0.35727783993745543</c:v>
                </c:pt>
                <c:pt idx="8">
                  <c:v>0.34704983898073005</c:v>
                </c:pt>
                <c:pt idx="9">
                  <c:v>0.33214699536175457</c:v>
                </c:pt>
                <c:pt idx="10">
                  <c:v>0.29288107259978297</c:v>
                </c:pt>
                <c:pt idx="11">
                  <c:v>0.2569959212848047</c:v>
                </c:pt>
                <c:pt idx="12">
                  <c:v>0.23968503513198247</c:v>
                </c:pt>
                <c:pt idx="13">
                  <c:v>0.23403081969199613</c:v>
                </c:pt>
                <c:pt idx="14">
                  <c:v>0.23975381642440555</c:v>
                </c:pt>
                <c:pt idx="15">
                  <c:v>0.24881537319421451</c:v>
                </c:pt>
                <c:pt idx="16">
                  <c:v>0.26155841201187907</c:v>
                </c:pt>
                <c:pt idx="17">
                  <c:v>0.26789835794939099</c:v>
                </c:pt>
                <c:pt idx="18">
                  <c:v>0.26684382287806752</c:v>
                </c:pt>
                <c:pt idx="19">
                  <c:v>0.27013405427313919</c:v>
                </c:pt>
                <c:pt idx="20">
                  <c:v>0.27390246188324097</c:v>
                </c:pt>
                <c:pt idx="21">
                  <c:v>0.27239999999999998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2-44A2-8327-29A82046C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547199"/>
        <c:axId val="79097327"/>
      </c:lineChart>
      <c:catAx>
        <c:axId val="208654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7327"/>
        <c:crosses val="autoZero"/>
        <c:auto val="1"/>
        <c:lblAlgn val="ctr"/>
        <c:lblOffset val="100"/>
        <c:noMultiLvlLbl val="0"/>
      </c:catAx>
      <c:valAx>
        <c:axId val="7909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4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'Variación Desempleo'!$C$1</c:f>
              <c:strCache>
                <c:ptCount val="1"/>
                <c:pt idx="0">
                  <c:v>Total País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F7-4F7A-95F6-2663683A675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BA-4C47-890E-695DB01728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'Variación Desempleo'!$A$2:$B$23</c:f>
              <c:multiLvlStrCache>
                <c:ptCount val="22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'Variación Desempleo'!$C$2:$C$23</c:f>
              <c:numCache>
                <c:formatCode>0.0%</c:formatCode>
                <c:ptCount val="22"/>
                <c:pt idx="0">
                  <c:v>-4.9019186209798074E-4</c:v>
                </c:pt>
                <c:pt idx="1">
                  <c:v>-2.4919826137113632E-3</c:v>
                </c:pt>
                <c:pt idx="2">
                  <c:v>-3.3670844986766202E-3</c:v>
                </c:pt>
                <c:pt idx="3">
                  <c:v>-4.3839375315664966E-3</c:v>
                </c:pt>
                <c:pt idx="4">
                  <c:v>-5.7769718303706669E-4</c:v>
                </c:pt>
                <c:pt idx="5">
                  <c:v>-5.2379466034025816E-3</c:v>
                </c:pt>
                <c:pt idx="6">
                  <c:v>-6.3908002869616197E-3</c:v>
                </c:pt>
                <c:pt idx="7">
                  <c:v>-4.5766123567238942E-4</c:v>
                </c:pt>
                <c:pt idx="8">
                  <c:v>6.3962783391143044E-3</c:v>
                </c:pt>
                <c:pt idx="9">
                  <c:v>1.5544691386952168E-2</c:v>
                </c:pt>
                <c:pt idx="10">
                  <c:v>1.7178569483708914E-2</c:v>
                </c:pt>
                <c:pt idx="11">
                  <c:v>2.1762042826421631E-2</c:v>
                </c:pt>
                <c:pt idx="12">
                  <c:v>2.4505736005669375E-2</c:v>
                </c:pt>
                <c:pt idx="13">
                  <c:v>3.366128997874443E-2</c:v>
                </c:pt>
                <c:pt idx="14">
                  <c:v>3.2222039650020289E-2</c:v>
                </c:pt>
                <c:pt idx="15">
                  <c:v>3.5483921116313585E-2</c:v>
                </c:pt>
                <c:pt idx="16">
                  <c:v>3.2170546180045161E-2</c:v>
                </c:pt>
                <c:pt idx="17">
                  <c:v>3.637470555058972E-2</c:v>
                </c:pt>
                <c:pt idx="18">
                  <c:v>3.6458415584078196E-2</c:v>
                </c:pt>
                <c:pt idx="19">
                  <c:v>2.7503505365203396E-2</c:v>
                </c:pt>
                <c:pt idx="20">
                  <c:v>2.1971955846718912E-2</c:v>
                </c:pt>
                <c:pt idx="21">
                  <c:v>1.3346774392657676E-2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7-4F7A-95F6-2663683A67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3718512"/>
        <c:axId val="1941167920"/>
      </c:barChart>
      <c:catAx>
        <c:axId val="187371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167920"/>
        <c:crosses val="autoZero"/>
        <c:auto val="1"/>
        <c:lblAlgn val="ctr"/>
        <c:lblOffset val="100"/>
        <c:noMultiLvlLbl val="0"/>
      </c:catAx>
      <c:valAx>
        <c:axId val="19411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71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'Variación Desempleo'!$C$27</c:f>
              <c:strCache>
                <c:ptCount val="1"/>
                <c:pt idx="0">
                  <c:v>Total País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25-42CC-BC43-44D8568F0D75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B-401E-9463-21305C07C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'Variación Desempleo'!$A$28:$B$50</c:f>
              <c:multiLvlStrCache>
                <c:ptCount val="23"/>
                <c:lvl>
                  <c:pt idx="0">
                    <c:v>Abr-Jun</c:v>
                  </c:pt>
                  <c:pt idx="1">
                    <c:v>May-Jul</c:v>
                  </c:pt>
                  <c:pt idx="2">
                    <c:v>Jun-Ago</c:v>
                  </c:pt>
                  <c:pt idx="3">
                    <c:v>Jul-Sep</c:v>
                  </c:pt>
                  <c:pt idx="4">
                    <c:v>Ago-Oct</c:v>
                  </c:pt>
                  <c:pt idx="5">
                    <c:v>Sep-Nov</c:v>
                  </c:pt>
                  <c:pt idx="6">
                    <c:v>Oct-Dic</c:v>
                  </c:pt>
                  <c:pt idx="7">
                    <c:v>Nov-Ene</c:v>
                  </c:pt>
                  <c:pt idx="8">
                    <c:v>Dic-Feb</c:v>
                  </c:pt>
                  <c:pt idx="9">
                    <c:v>Ene-Mar</c:v>
                  </c:pt>
                  <c:pt idx="10">
                    <c:v>Feb-Abr</c:v>
                  </c:pt>
                  <c:pt idx="11">
                    <c:v>Mar-May</c:v>
                  </c:pt>
                  <c:pt idx="12">
                    <c:v>Abr-Jun</c:v>
                  </c:pt>
                  <c:pt idx="13">
                    <c:v>May-Jul</c:v>
                  </c:pt>
                  <c:pt idx="14">
                    <c:v>Jun-Ago</c:v>
                  </c:pt>
                  <c:pt idx="15">
                    <c:v>Jul-Sep</c:v>
                  </c:pt>
                  <c:pt idx="16">
                    <c:v>Ago-Oct</c:v>
                  </c:pt>
                  <c:pt idx="17">
                    <c:v>Sep-Nov</c:v>
                  </c:pt>
                  <c:pt idx="18">
                    <c:v>Oct-Dic</c:v>
                  </c:pt>
                  <c:pt idx="19">
                    <c:v>Nov-Ene</c:v>
                  </c:pt>
                  <c:pt idx="20">
                    <c:v>Dic-Feb</c:v>
                  </c:pt>
                  <c:pt idx="21">
                    <c:v>Ene-Mar</c:v>
                  </c:pt>
                  <c:pt idx="22">
                    <c:v>Feb-Abr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'Variación Desempleo'!$C$28:$C$50</c:f>
              <c:numCache>
                <c:formatCode>0.0%</c:formatCode>
                <c:ptCount val="23"/>
                <c:pt idx="0">
                  <c:v>1.2993756026004888E-2</c:v>
                </c:pt>
                <c:pt idx="1">
                  <c:v>1.8708682766856999E-2</c:v>
                </c:pt>
                <c:pt idx="2">
                  <c:v>1.5921182583498117E-2</c:v>
                </c:pt>
                <c:pt idx="3">
                  <c:v>1.8279847249666303E-2</c:v>
                </c:pt>
                <c:pt idx="4">
                  <c:v>1.1147137778732386E-2</c:v>
                </c:pt>
                <c:pt idx="5">
                  <c:v>1.4337768335907664E-2</c:v>
                </c:pt>
                <c:pt idx="6">
                  <c:v>1.2645110411520388E-2</c:v>
                </c:pt>
                <c:pt idx="7">
                  <c:v>9.504156644591033E-3</c:v>
                </c:pt>
                <c:pt idx="8">
                  <c:v>2.4224783997716659E-3</c:v>
                </c:pt>
                <c:pt idx="9">
                  <c:v>-1.6674302461208768E-2</c:v>
                </c:pt>
                <c:pt idx="10">
                  <c:v>-5.744979332952399E-2</c:v>
                </c:pt>
                <c:pt idx="11">
                  <c:v>-9.4449665748528089E-2</c:v>
                </c:pt>
                <c:pt idx="12">
                  <c:v>-0.11415019511016511</c:v>
                </c:pt>
                <c:pt idx="13">
                  <c:v>-0.12308652102385881</c:v>
                </c:pt>
                <c:pt idx="14">
                  <c:v>-0.11428472341686871</c:v>
                </c:pt>
                <c:pt idx="15">
                  <c:v>-0.10558236958837705</c:v>
                </c:pt>
                <c:pt idx="16">
                  <c:v>-9.0565604512175379E-2</c:v>
                </c:pt>
                <c:pt idx="17">
                  <c:v>-8.9593523422442201E-2</c:v>
                </c:pt>
                <c:pt idx="18">
                  <c:v>-9.2429468365464784E-2</c:v>
                </c:pt>
                <c:pt idx="19">
                  <c:v>-8.7143785664316242E-2</c:v>
                </c:pt>
                <c:pt idx="20">
                  <c:v>-7.3147377097489086E-2</c:v>
                </c:pt>
                <c:pt idx="21">
                  <c:v>-5.9746995361754596E-2</c:v>
                </c:pt>
                <c:pt idx="22">
                  <c:v>-2.3081072599782981E-2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5-42CC-BC43-44D8568F0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2789295"/>
        <c:axId val="2140439103"/>
      </c:barChart>
      <c:catAx>
        <c:axId val="184278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439103"/>
        <c:crosses val="autoZero"/>
        <c:auto val="1"/>
        <c:lblAlgn val="ctr"/>
        <c:lblOffset val="100"/>
        <c:noMultiLvlLbl val="0"/>
      </c:catAx>
      <c:valAx>
        <c:axId val="214043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78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D9-484F-93BF-E7127A5B7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'DEF 21'!$A$41:$A$45</c:f>
              <c:strCache>
                <c:ptCount val="5"/>
                <c:pt idx="0">
                  <c:v>Transporte y almacenamiento</c:v>
                </c:pt>
                <c:pt idx="1">
                  <c:v>Construcción</c:v>
                </c:pt>
                <c:pt idx="2">
                  <c:v>Industrias manufactureras</c:v>
                </c:pt>
                <c:pt idx="3">
                  <c:v>Agricultura, ganadería, silvicultura y pesca</c:v>
                </c:pt>
                <c:pt idx="4">
                  <c:v>Comercio</c:v>
                </c:pt>
              </c:strCache>
            </c:strRef>
          </c:cat>
          <c:val>
            <c:numRef>
              <c:f>'DEF 21'!$D$41:$D$45</c:f>
              <c:numCache>
                <c:formatCode>0.0%</c:formatCode>
                <c:ptCount val="5"/>
                <c:pt idx="0">
                  <c:v>7.7799999999999994E-2</c:v>
                </c:pt>
                <c:pt idx="1">
                  <c:v>9.06E-2</c:v>
                </c:pt>
                <c:pt idx="2">
                  <c:v>0.1</c:v>
                </c:pt>
                <c:pt idx="3">
                  <c:v>0.1124</c:v>
                </c:pt>
                <c:pt idx="4">
                  <c:v>0.17560000000000001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46B-8936-00645F6549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86545599"/>
        <c:axId val="2046767615"/>
      </c:barChart>
      <c:catAx>
        <c:axId val="2086545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767615"/>
        <c:crosses val="autoZero"/>
        <c:auto val="1"/>
        <c:lblAlgn val="ctr"/>
        <c:lblOffset val="100"/>
        <c:noMultiLvlLbl val="0"/>
      </c:catAx>
      <c:valAx>
        <c:axId val="204676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4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D9D-420B-A83D-BDD46BF03AC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CD-4E82-BE8B-C6A92C7C3C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9D-420B-A83D-BDD46BF03ACA}"/>
              </c:ext>
            </c:extLst>
          </c:dPt>
          <c:cat>
            <c:strRef>
              <c:f>'DEF 21'!$E$10:$E$18</c:f>
              <c:strCache>
                <c:ptCount val="9"/>
                <c:pt idx="0">
                  <c:v>Personal de apoyo administrativo</c:v>
                </c:pt>
                <c:pt idx="1">
                  <c:v>Directores, gerentes y administradores</c:v>
                </c:pt>
                <c:pt idx="2">
                  <c:v>Agricultores y trabajadores calificados agropecuarios, forestales y pesqueros</c:v>
                </c:pt>
                <c:pt idx="3">
                  <c:v>Técnicos y profesionales de nivel medio</c:v>
                </c:pt>
                <c:pt idx="4">
                  <c:v>Profesionales, científicos e intelectuales</c:v>
                </c:pt>
                <c:pt idx="5">
                  <c:v>Operadores de instalaciones, máquinas y ensambladores</c:v>
                </c:pt>
                <c:pt idx="6">
                  <c:v>Artesanos y operarios de oficios</c:v>
                </c:pt>
                <c:pt idx="7">
                  <c:v>Ocupaciones elementales</c:v>
                </c:pt>
                <c:pt idx="8">
                  <c:v>Trabajadores de los servicios y vendedores de comercios y mercados</c:v>
                </c:pt>
              </c:strCache>
            </c:strRef>
          </c:cat>
          <c:val>
            <c:numRef>
              <c:f>'DEF 21'!$H$10:$H$18</c:f>
              <c:numCache>
                <c:formatCode>0.0%</c:formatCode>
                <c:ptCount val="9"/>
                <c:pt idx="0">
                  <c:v>0.04</c:v>
                </c:pt>
                <c:pt idx="1">
                  <c:v>4.53E-2</c:v>
                </c:pt>
                <c:pt idx="2">
                  <c:v>6.6199999999999995E-2</c:v>
                </c:pt>
                <c:pt idx="3">
                  <c:v>8.6099999999999996E-2</c:v>
                </c:pt>
                <c:pt idx="4">
                  <c:v>0.1004</c:v>
                </c:pt>
                <c:pt idx="5">
                  <c:v>0.1043</c:v>
                </c:pt>
                <c:pt idx="6">
                  <c:v>0.14030000000000001</c:v>
                </c:pt>
                <c:pt idx="7">
                  <c:v>0.20030000000000001</c:v>
                </c:pt>
                <c:pt idx="8">
                  <c:v>0.2152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2-4872-A67D-AE630A7E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6579583"/>
        <c:axId val="2053454015"/>
      </c:barChart>
      <c:catAx>
        <c:axId val="2086579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454015"/>
        <c:crosses val="autoZero"/>
        <c:auto val="1"/>
        <c:lblAlgn val="ctr"/>
        <c:lblOffset val="100"/>
        <c:noMultiLvlLbl val="0"/>
      </c:catAx>
      <c:valAx>
        <c:axId val="205345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57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368224</xdr:colOff>
      <xdr:row>2</xdr:row>
      <xdr:rowOff>89646</xdr:rowOff>
    </xdr:from>
    <xdr:to>
      <xdr:col>41</xdr:col>
      <xdr:colOff>421342</xdr:colOff>
      <xdr:row>18</xdr:row>
      <xdr:rowOff>143435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AEEC7-E6FD-49F6-AA7F-6C238FF8C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88081</xdr:colOff>
      <xdr:row>16</xdr:row>
      <xdr:rowOff>53788</xdr:rowOff>
    </xdr:from>
    <xdr:to>
      <xdr:col>24</xdr:col>
      <xdr:colOff>215152</xdr:colOff>
      <xdr:row>29</xdr:row>
      <xdr:rowOff>26895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2E6A9B-AF3C-4754-9FB7-4DFD27493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1182669</xdr:colOff>
      <xdr:row>12</xdr:row>
      <xdr:rowOff>23084</xdr:rowOff>
    </xdr:from>
    <xdr:to>
      <xdr:col>10</xdr:col>
      <xdr:colOff>412377</xdr:colOff>
      <xdr:row>22</xdr:row>
      <xdr:rowOff>116541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707CC7-BB84-42BD-A39C-1733F95E3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242045</xdr:colOff>
      <xdr:row>30</xdr:row>
      <xdr:rowOff>107577</xdr:rowOff>
    </xdr:from>
    <xdr:to>
      <xdr:col>34</xdr:col>
      <xdr:colOff>192962</xdr:colOff>
      <xdr:row>45</xdr:row>
      <xdr:rowOff>107578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728766-08DC-4FC6-8118-6AE06D903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318245</xdr:colOff>
      <xdr:row>31</xdr:row>
      <xdr:rowOff>44822</xdr:rowOff>
    </xdr:from>
    <xdr:to>
      <xdr:col>14</xdr:col>
      <xdr:colOff>502023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6D8A9D-7EAC-4D7B-A282-367A88C5D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403860</xdr:colOff>
      <xdr:row>1</xdr:row>
      <xdr:rowOff>38100</xdr:rowOff>
    </xdr:from>
    <xdr:to>
      <xdr:col>12</xdr:col>
      <xdr:colOff>502920</xdr:colOff>
      <xdr:row>12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03002E-DC4E-4625-847D-868E2887B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16</xdr:row>
      <xdr:rowOff>83820</xdr:rowOff>
    </xdr:from>
    <xdr:to>
      <xdr:col>13</xdr:col>
      <xdr:colOff>480060</xdr:colOff>
      <xdr:row>33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6AD2B2-C8F5-4CF2-8DA0-5D8E50496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48</xdr:row>
      <xdr:rowOff>64770</xdr:rowOff>
    </xdr:from>
    <xdr:to>
      <xdr:col>5</xdr:col>
      <xdr:colOff>354330</xdr:colOff>
      <xdr:row>65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632032-B15E-437B-8667-A32CD0771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1108710</xdr:colOff>
      <xdr:row>8</xdr:row>
      <xdr:rowOff>0</xdr:rowOff>
    </xdr:from>
    <xdr:to>
      <xdr:col>21</xdr:col>
      <xdr:colOff>312420</xdr:colOff>
      <xdr:row>25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2C7CE4-8D19-49AF-BDFC-B6832D528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704850</xdr:colOff>
      <xdr:row>15</xdr:row>
      <xdr:rowOff>60960</xdr:rowOff>
    </xdr:from>
    <xdr:to>
      <xdr:col>4</xdr:col>
      <xdr:colOff>1714500</xdr:colOff>
      <xdr:row>27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778D1D-C4DD-4E8D-9030-5E8B09083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2</xdr:row>
      <xdr:rowOff>114300</xdr:rowOff>
    </xdr:from>
    <xdr:to>
      <xdr:col>9</xdr:col>
      <xdr:colOff>365760</xdr:colOff>
      <xdr:row>14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FEDB21-DA7A-4A38-AB0A-56BF95500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1021080</xdr:colOff>
      <xdr:row>19</xdr:row>
      <xdr:rowOff>133350</xdr:rowOff>
    </xdr:from>
    <xdr:to>
      <xdr:col>3</xdr:col>
      <xdr:colOff>784860</xdr:colOff>
      <xdr:row>29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D68B8B-5AC6-4E80-A9CB-D3C5A26B7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544830</xdr:colOff>
      <xdr:row>22</xdr:row>
      <xdr:rowOff>87630</xdr:rowOff>
    </xdr:from>
    <xdr:to>
      <xdr:col>15</xdr:col>
      <xdr:colOff>381000</xdr:colOff>
      <xdr:row>37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2FC5A0-D2E6-4FA9-9421-6153410EC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137160</xdr:rowOff>
    </xdr:from>
    <xdr:to>
      <xdr:col>5</xdr:col>
      <xdr:colOff>857250</xdr:colOff>
      <xdr:row>18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FE647D-8626-49D1-A634-BFF97E94A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167640</xdr:colOff>
      <xdr:row>24</xdr:row>
      <xdr:rowOff>99060</xdr:rowOff>
    </xdr:from>
    <xdr:to>
      <xdr:col>22</xdr:col>
      <xdr:colOff>403860</xdr:colOff>
      <xdr:row>44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FCC662-9205-406E-A3F2-156C376D4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24</xdr:row>
      <xdr:rowOff>41910</xdr:rowOff>
    </xdr:from>
    <xdr:to>
      <xdr:col>11</xdr:col>
      <xdr:colOff>464820</xdr:colOff>
      <xdr:row>40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A5D454-1FC7-4DAC-BE57-3A5037843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62129C-481A-44F7-98F7-C86D5E82D085}" name="Table2" displayName="Table2" ref="A24:D45" totalsRowShown="0">
  <autoFilter ref="A24:D45" xr:uid="{75BC35C2-70E7-4001-97BC-85B26CEF561C}"/>
  <sortState xmlns:xlrd2="http://schemas.microsoft.com/office/spreadsheetml/2017/richdata2" ref="A25:D45">
    <sortCondition ref="D24:D45"/>
  </sortState>
  <tableColumns count="4">
    <tableColumn id="1" xr3:uid="{F346CF4B-4733-4ACA-93B0-B6FD4EB4239B}" name="Rama de actividad económica de la empresa donde trabaja el ocupado, basado en la CIIU Revisión 4.CL a 1 dígito, según el Clasificador de Actividades Económicas Nacional para Encuestas Sociodemográficas (CAENES)"/>
    <tableColumn id="2" xr3:uid="{531F0DDD-2FA6-4C1C-8671-7BD39A65C5BD}" name="60-79" dataDxfId="38" dataCellStyle="Percent"/>
    <tableColumn id="3" xr3:uid="{9EA117C3-A2E6-4425-8AE8-60684605ACFE}" name="80+" dataDxfId="37" dataCellStyle="Percent"/>
    <tableColumn id="4" xr3:uid="{41843579-96B7-4A7B-B511-5BAD37AEAD6C}" name="Total" dataDxfId="36" dataCellStyle="Perce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98D2AC3-2B2F-476B-A702-72A983B9C914}" name="Table6" displayName="Table6" ref="H16:N22" totalsRowShown="0" headerRowDxfId="9" dataDxfId="7" headerRowBorderDxfId="8" tableBorderDxfId="6">
  <autoFilter ref="H16:N22" xr:uid="{CEB863AB-8CA6-4CB8-B84F-8F679A596AAC}"/>
  <sortState xmlns:xlrd2="http://schemas.microsoft.com/office/spreadsheetml/2017/richdata2" ref="H17:N22">
    <sortCondition ref="L16:L22"/>
  </sortState>
  <tableColumns count="7">
    <tableColumn id="1" xr3:uid="{770DE146-ED0A-435D-9781-D0BB5FBB230E}" name="Ocupados según la Clasificación Internacional de la Situación en el Empleo (CISE) 1993"/>
    <tableColumn id="2" xr3:uid="{01C85E09-D8F4-456B-8049-F505A7E6F079}" name="2021_c" dataDxfId="5"/>
    <tableColumn id="3" xr3:uid="{52E1C905-8A41-4B92-9355-BCC37C422733}" name="2020_c" dataDxfId="4"/>
    <tableColumn id="5" xr3:uid="{62101FFC-F69B-422D-B313-ABB063D4060F}" name="2020" dataDxfId="3" dataCellStyle="Percent">
      <calculatedColumnFormula>+J17/SUM($J$17:$J$22)</calculatedColumnFormula>
    </tableColumn>
    <tableColumn id="4" xr3:uid="{14069B6B-E59F-4E82-868E-6623597BABE0}" name="2021" dataDxfId="2" dataCellStyle="Percent">
      <calculatedColumnFormula>I17/SUM($I$17:$I$22)</calculatedColumnFormula>
    </tableColumn>
    <tableColumn id="6" xr3:uid="{DF53555E-D26F-4108-BCEE-5C2D3555D639}" name="Variación puntos porcentuales" dataDxfId="1"/>
    <tableColumn id="7" xr3:uid="{E60E9654-B4E2-4646-98F2-99338DE7D086}" name="Variación Porcentual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B7044A6-77A3-4B80-ABB5-2469ED8514E2}" name="Table16" displayName="Table16" ref="F25:I46" totalsRowShown="0" headerRowDxfId="35">
  <autoFilter ref="F25:I46" xr:uid="{37AF2EDD-66C2-4139-B66F-E390337ADED2}"/>
  <sortState xmlns:xlrd2="http://schemas.microsoft.com/office/spreadsheetml/2017/richdata2" ref="F26:I46">
    <sortCondition ref="I25:I46"/>
  </sortState>
  <tableColumns count="4">
    <tableColumn id="1" xr3:uid="{EDE9F524-3F02-4B28-9955-B9B4062FF309}" name="Column1"/>
    <tableColumn id="2" xr3:uid="{93CF882B-EA47-4FD6-A780-5F93ACFA8043}" name="60-79" dataDxfId="34"/>
    <tableColumn id="3" xr3:uid="{255A36EC-9C69-4940-BB83-DDAD967AF6BD}" name="80+" dataDxfId="33"/>
    <tableColumn id="4" xr3:uid="{2A72B3A9-77DF-496C-93F9-A2C99E484AD8}" name="Total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1FB153-CB31-403E-BFAE-EFB97F1439D9}" name="Table1" displayName="Table1" ref="A24:D45" totalsRowShown="0">
  <autoFilter ref="A24:D45" xr:uid="{B869AB50-7786-45CF-B0C1-B5E14350B015}"/>
  <sortState xmlns:xlrd2="http://schemas.microsoft.com/office/spreadsheetml/2017/richdata2" ref="A25:D45">
    <sortCondition ref="D24:D45"/>
  </sortState>
  <tableColumns count="4">
    <tableColumn id="1" xr3:uid="{AFB68012-3D1C-40C3-B45E-EB9C6C17A3A5}" name="Rama de actividad económica de la empresa donde trabaja el ocupado, basado en la CIIU Revisión 4,CL a 1 dígito, según el Clasificador de Actividades Económicas Nacional para Encuestas Sociodemográficas (CAENES)"/>
    <tableColumn id="2" xr3:uid="{E3AC86C0-7014-4532-BB7F-8D9DCA1A20C7}" name="60-79" dataDxfId="31" dataCellStyle="Percent"/>
    <tableColumn id="3" xr3:uid="{2221880B-DCFD-437B-9304-6D9C5AAC2304}" name="80+" dataDxfId="30" dataCellStyle="Percent"/>
    <tableColumn id="4" xr3:uid="{E9F17308-49E3-4E91-807D-F5D15F681E5E}" name="Total" dataDxfId="29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488AF5-C168-4A9C-AD9F-178896A8FEC4}" name="Table3" displayName="Table3" ref="E8:H18" totalsRowShown="0">
  <autoFilter ref="E8:H18" xr:uid="{2CCA7556-7B8B-43D9-B509-2DAEF47A7286}"/>
  <sortState xmlns:xlrd2="http://schemas.microsoft.com/office/spreadsheetml/2017/richdata2" ref="E9:H18">
    <sortCondition ref="H8:H18"/>
  </sortState>
  <tableColumns count="4">
    <tableColumn id="1" xr3:uid="{A6197876-8878-40CC-9407-B7FA1635BD8D}" name="Grupo de ocupación según la Clasificación Internacional Uniforme de Ocupaciones (CIUO) 08 a 1 dígito"/>
    <tableColumn id="2" xr3:uid="{D4368D38-0225-49FD-B16E-F5BC9982CB3E}" name="60-79" dataDxfId="28" dataCellStyle="Percent"/>
    <tableColumn id="3" xr3:uid="{6E36931A-AC01-4502-858F-BFE532058E5A}" name="80+" dataDxfId="27" dataCellStyle="Percent"/>
    <tableColumn id="4" xr3:uid="{9F299915-167F-4447-AFA8-CD7C389F0BB0}" name="Total" dataDxfId="26" dataCellStyle="Per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9AF63B4-A7FB-4351-8BC3-841BCBD792E2}" name="Table14" displayName="Table14" ref="J8:M18" totalsRowShown="0" headerRowDxfId="25">
  <autoFilter ref="J8:M18" xr:uid="{00497C47-BB01-491B-B42B-3DCFA960AEAB}"/>
  <sortState xmlns:xlrd2="http://schemas.microsoft.com/office/spreadsheetml/2017/richdata2" ref="J9:M18">
    <sortCondition ref="M8:M18"/>
  </sortState>
  <tableColumns count="4">
    <tableColumn id="1" xr3:uid="{6D5B9B20-A209-4F0C-A6E1-99B4DB7C7179}" name="Column1"/>
    <tableColumn id="2" xr3:uid="{A8CC6FE3-F01D-4E42-A01D-E6770A57C486}" name="60-79" dataDxfId="24"/>
    <tableColumn id="3" xr3:uid="{ED11E91D-6297-41DA-89B6-BEC7F42EF109}" name="80+" dataDxfId="23"/>
    <tableColumn id="4" xr3:uid="{6C5FD414-54CE-4BA0-98CA-D485076C0829}" name="Total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FCA43D6-D635-4273-A3FE-F57EA6E90BD7}" name="Table318" displayName="Table318" ref="F44:I54" totalsRowShown="0">
  <autoFilter ref="F44:I54" xr:uid="{9A69F00F-D028-44AD-8A1A-812C11F23844}"/>
  <sortState xmlns:xlrd2="http://schemas.microsoft.com/office/spreadsheetml/2017/richdata2" ref="F45:I54">
    <sortCondition ref="I8:I18"/>
  </sortState>
  <tableColumns count="4">
    <tableColumn id="1" xr3:uid="{2771032F-28A2-4743-8E70-10EF5749E363}" name="Grupo de ocupación según la Clasificación Internacional Uniforme de Ocupaciones (CIUO) 08 a 1 dígito"/>
    <tableColumn id="2" xr3:uid="{E4EB11CA-A9B1-4293-8A5B-61FCDAEA811B}" name="60-79" dataDxfId="21" dataCellStyle="Percent"/>
    <tableColumn id="3" xr3:uid="{E88767E2-C699-4548-B706-FA87CB4B6B3F}" name="80+" dataDxfId="20" dataCellStyle="Percent"/>
    <tableColumn id="4" xr3:uid="{2517C925-CC33-4238-9BF3-4B490F280C79}" name="Total" dataDxfId="19" dataCellStyle="Perc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CC193B-3DF8-4EA1-A36C-E7FE16892650}" name="Table25" displayName="Table25" ref="S33:V54" totalsRowShown="0">
  <autoFilter ref="S33:V54" xr:uid="{B33FB274-B913-449E-AE46-4E9514A4C50E}"/>
  <sortState xmlns:xlrd2="http://schemas.microsoft.com/office/spreadsheetml/2017/richdata2" ref="S34:V54">
    <sortCondition ref="V33:V54"/>
  </sortState>
  <tableColumns count="4">
    <tableColumn id="1" xr3:uid="{8B86292E-FB4C-439C-8F29-07F63E166881}" name="Rama de actividad económica de la empresa donde trabaja el ocupado, basado en la CIIU Revisión 4.CL a 1 dígito, según el Clasificador de Actividades Económicas Nacional para Encuestas Sociodemográficas (CAENES)"/>
    <tableColumn id="2" xr3:uid="{974D266C-21B7-4679-BF80-13590FB612A1}" name="60-79" dataDxfId="18" dataCellStyle="Percent"/>
    <tableColumn id="3" xr3:uid="{55269E48-9CCB-4F04-B161-84F06730BDAE}" name="80+" dataDxfId="17" dataCellStyle="Percent"/>
    <tableColumn id="4" xr3:uid="{B37B44C3-DC37-4080-A505-660CA0AD6260}" name="Total" dataDxfId="16" dataCellStyle="Perce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A7532E0-B3FE-4EBB-9DE3-EE72E5FE1C1D}" name="Table9" displayName="Table9" ref="E3:J20" totalsRowShown="0">
  <autoFilter ref="E3:J20" xr:uid="{375F5D79-9B0F-4EC4-B340-A3308D073C46}"/>
  <sortState xmlns:xlrd2="http://schemas.microsoft.com/office/spreadsheetml/2017/richdata2" ref="E4:J20">
    <sortCondition descending="1" ref="G3:G20"/>
  </sortState>
  <tableColumns count="6">
    <tableColumn id="1" xr3:uid="{405D90C7-6D86-4D6D-8B21-C4015652606E}" name="Column1"/>
    <tableColumn id="2" xr3:uid="{D34133AA-8FF8-4658-A1BC-C74745282AB7}" name="Column2"/>
    <tableColumn id="3" xr3:uid="{A8CCA7ED-8CF5-4481-998E-87D58F0400B0}" name="Column3"/>
    <tableColumn id="4" xr3:uid="{E151ECE1-23FB-42F9-9E33-75DAF50EEB06}" name="Regiones"/>
    <tableColumn id="5" xr3:uid="{5F6679FF-2284-4953-8118-B8ED32A57019}" name="Tasa de Participación" dataDxfId="15" dataCellStyle="Percent"/>
    <tableColumn id="6" xr3:uid="{6AA3C0DC-AD4E-46CC-86CC-DDAE3AD917F6}" name="Tasa de Ocupación" dataDxfId="14" dataCellStyle="Perc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81057D1-02A1-4CCD-8A42-A2E4E8F35A57}" name="Table5" displayName="Table5" ref="D28:H45" totalsRowShown="0">
  <autoFilter ref="D28:H45" xr:uid="{25B54159-039C-4FF9-A782-7AB1235E0E28}"/>
  <sortState xmlns:xlrd2="http://schemas.microsoft.com/office/spreadsheetml/2017/richdata2" ref="D29:H45">
    <sortCondition descending="1" ref="H28:H45"/>
  </sortState>
  <tableColumns count="5">
    <tableColumn id="1" xr3:uid="{FA51688A-5CDE-4621-896D-0A364434196C}" name="Ocupación Adultos Mayores"/>
    <tableColumn id="3" xr3:uid="{7E9C76E2-9831-4945-8464-B1A687DB0706}" name="2020" dataDxfId="13" dataCellStyle="Percent"/>
    <tableColumn id="2" xr3:uid="{89488AE1-FBF7-4F6A-AED5-931B381F747A}" name="2021" dataDxfId="12" dataCellStyle="Percent"/>
    <tableColumn id="4" xr3:uid="{14B157B5-C6BB-49C6-BAC5-C017F5556E9D}" name="Dif" dataDxfId="11">
      <calculatedColumnFormula>Table5[[#This Row],[2021]]-Table5[[#This Row],[2020]]</calculatedColumnFormula>
    </tableColumn>
    <tableColumn id="5" xr3:uid="{B9F54562-85D8-4BA5-BD36-C6BCD2C4BEC6}" name="nro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PE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32523"/>
      </a:accent1>
      <a:accent2>
        <a:srgbClr val="C0504D"/>
      </a:accent2>
      <a:accent3>
        <a:srgbClr val="767171"/>
      </a:accent3>
      <a:accent4>
        <a:srgbClr val="A5A5A5"/>
      </a:accent4>
      <a:accent5>
        <a:srgbClr val="44546A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ado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E28F-6E10-46ED-911C-3792A5D8110A}">
  <sheetPr codeName="Sheet1"/>
  <dimension ref="A2:AO44"/>
  <sheetViews>
    <sheetView zoomScale="85" zoomScaleNormal="85" workbookViewId="0">
      <selection activeCell="A10" sqref="A8:X10"/>
    </sheetView>
  </sheetViews>
  <sheetFormatPr defaultRowHeight="14.4" x14ac:dyDescent="0.3"/>
  <cols>
    <col min="1" max="1" width="23.625" customWidth="1"/>
    <col min="2" max="2" width="6.75" bestFit="1" customWidth="1"/>
    <col min="3" max="3" width="6.5" bestFit="1" customWidth="1"/>
    <col min="4" max="4" width="7" bestFit="1" customWidth="1"/>
    <col min="5" max="5" width="6" bestFit="1" customWidth="1"/>
    <col min="6" max="6" width="7.375" bestFit="1" customWidth="1"/>
    <col min="7" max="7" width="7.5" bestFit="1" customWidth="1"/>
    <col min="8" max="8" width="6.875" bestFit="1" customWidth="1"/>
    <col min="9" max="9" width="7.75" bestFit="1" customWidth="1"/>
    <col min="10" max="10" width="6.875" bestFit="1" customWidth="1"/>
    <col min="11" max="11" width="7.375" bestFit="1" customWidth="1"/>
    <col min="12" max="12" width="7.125" bestFit="1" customWidth="1"/>
    <col min="13" max="13" width="7.625" bestFit="1" customWidth="1"/>
    <col min="14" max="14" width="6.75" bestFit="1" customWidth="1"/>
  </cols>
  <sheetData>
    <row r="2" spans="1:31" ht="14.4" customHeight="1" x14ac:dyDescent="0.3">
      <c r="A2" s="74" t="s">
        <v>66</v>
      </c>
      <c r="B2" s="76">
        <v>2019</v>
      </c>
      <c r="C2" s="76"/>
      <c r="D2" s="76"/>
      <c r="E2" s="76"/>
      <c r="F2" s="76"/>
      <c r="G2" s="76"/>
      <c r="H2" s="76"/>
      <c r="I2" s="77"/>
      <c r="J2" s="78">
        <v>2020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3">
        <v>2021</v>
      </c>
      <c r="W2" s="73"/>
      <c r="X2" s="73"/>
      <c r="Y2" s="68"/>
      <c r="AA2" t="s">
        <v>241</v>
      </c>
      <c r="AB2" t="s">
        <v>12</v>
      </c>
      <c r="AC2" s="10" t="s">
        <v>67</v>
      </c>
      <c r="AD2" s="10" t="s">
        <v>64</v>
      </c>
      <c r="AE2" s="12" t="s">
        <v>65</v>
      </c>
    </row>
    <row r="3" spans="1:31" ht="14.4" customHeight="1" x14ac:dyDescent="0.3">
      <c r="A3" s="75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0</v>
      </c>
      <c r="O3" s="14" t="s">
        <v>1</v>
      </c>
      <c r="P3" s="14" t="s">
        <v>2</v>
      </c>
      <c r="Q3" s="14" t="s">
        <v>3</v>
      </c>
      <c r="R3" s="14" t="s">
        <v>4</v>
      </c>
      <c r="S3" s="14" t="s">
        <v>5</v>
      </c>
      <c r="T3" s="14" t="s">
        <v>6</v>
      </c>
      <c r="U3" s="14" t="s">
        <v>7</v>
      </c>
      <c r="V3" s="14" t="s">
        <v>8</v>
      </c>
      <c r="W3" s="14" t="s">
        <v>9</v>
      </c>
      <c r="X3" s="66" t="s">
        <v>10</v>
      </c>
      <c r="Y3" s="66"/>
      <c r="Z3" s="23"/>
      <c r="AA3" s="73">
        <v>2019</v>
      </c>
      <c r="AB3" t="s">
        <v>0</v>
      </c>
      <c r="AC3" s="9">
        <v>2.888705260254875E-2</v>
      </c>
      <c r="AD3" s="9">
        <v>2.6023634869933594E-2</v>
      </c>
      <c r="AE3" s="9">
        <v>3.4050143334317162E-2</v>
      </c>
    </row>
    <row r="4" spans="1:31" x14ac:dyDescent="0.3">
      <c r="A4" s="10" t="s">
        <v>67</v>
      </c>
      <c r="B4" s="11">
        <v>2.888705260254875E-2</v>
      </c>
      <c r="C4" s="11">
        <v>2.8898510982901804E-2</v>
      </c>
      <c r="D4" s="11">
        <v>3.1534636890380531E-2</v>
      </c>
      <c r="E4" s="11">
        <v>3.1549175424476217E-2</v>
      </c>
      <c r="F4" s="11">
        <v>3.239761182267973E-2</v>
      </c>
      <c r="G4" s="11">
        <v>2.7491663036617101E-2</v>
      </c>
      <c r="H4" s="11">
        <v>2.3996383441326517E-2</v>
      </c>
      <c r="I4" s="16">
        <v>2.9069205309244093E-2</v>
      </c>
      <c r="J4" s="11">
        <v>3.4237802356623298E-2</v>
      </c>
      <c r="K4" s="11">
        <v>4.345322560734232E-2</v>
      </c>
      <c r="L4" s="11">
        <v>4.6217525313899499E-2</v>
      </c>
      <c r="M4" s="11">
        <v>5.0478242501812987E-2</v>
      </c>
      <c r="N4" s="11">
        <v>5.3392788608218125E-2</v>
      </c>
      <c r="O4" s="11">
        <v>6.2559800961646234E-2</v>
      </c>
      <c r="P4" s="11">
        <v>6.375667654040082E-2</v>
      </c>
      <c r="Q4" s="11">
        <v>6.7033096540789802E-2</v>
      </c>
      <c r="R4" s="11">
        <v>6.456815800272489E-2</v>
      </c>
      <c r="S4" s="11">
        <v>6.3866368587206818E-2</v>
      </c>
      <c r="T4" s="11">
        <v>6.0454799025404717E-2</v>
      </c>
      <c r="U4" s="11">
        <v>5.6572710674447489E-2</v>
      </c>
      <c r="V4" s="11">
        <v>5.620975820334221E-2</v>
      </c>
      <c r="W4" s="11">
        <v>5.6799999999999996E-2</v>
      </c>
      <c r="X4" s="13">
        <v>5.4800000000000001E-2</v>
      </c>
      <c r="Y4" s="13"/>
      <c r="AA4" s="73"/>
      <c r="AB4" t="s">
        <v>1</v>
      </c>
      <c r="AC4" s="9">
        <v>2.8898510982901804E-2</v>
      </c>
      <c r="AD4" s="9">
        <v>2.7997911794119722E-2</v>
      </c>
      <c r="AE4" s="9">
        <v>3.0505665817276085E-2</v>
      </c>
    </row>
    <row r="5" spans="1:31" x14ac:dyDescent="0.3">
      <c r="A5" s="10" t="s">
        <v>64</v>
      </c>
      <c r="B5" s="11">
        <v>2.6023634869933594E-2</v>
      </c>
      <c r="C5" s="11">
        <v>2.7997911794119722E-2</v>
      </c>
      <c r="D5" s="11">
        <v>3.1781410351161617E-2</v>
      </c>
      <c r="E5" s="11">
        <v>3.4339336771730192E-2</v>
      </c>
      <c r="F5" s="11">
        <v>3.1194726861253897E-2</v>
      </c>
      <c r="G5" s="11">
        <v>2.5406829531304083E-2</v>
      </c>
      <c r="H5" s="11">
        <v>2.3730827205721415E-2</v>
      </c>
      <c r="I5" s="16">
        <v>3.1029845152583717E-2</v>
      </c>
      <c r="J5" s="11">
        <v>3.7553082725036081E-2</v>
      </c>
      <c r="K5" s="11">
        <v>4.3561208415295448E-2</v>
      </c>
      <c r="L5" s="11">
        <v>4.5908267307903941E-2</v>
      </c>
      <c r="M5" s="11">
        <v>5.4142165113721531E-2</v>
      </c>
      <c r="N5" s="11">
        <v>5.7067475719608851E-2</v>
      </c>
      <c r="O5" s="11">
        <v>6.5627133880544322E-2</v>
      </c>
      <c r="P5" s="11">
        <v>6.2511130259475634E-2</v>
      </c>
      <c r="Q5" s="11">
        <v>6.3559731077890272E-2</v>
      </c>
      <c r="R5" s="11">
        <v>6.4035054125213819E-2</v>
      </c>
      <c r="S5" s="11">
        <v>6.2567179541410597E-2</v>
      </c>
      <c r="T5" s="11">
        <v>6.09235313125134E-2</v>
      </c>
      <c r="U5" s="11">
        <v>5.9047799196202441E-2</v>
      </c>
      <c r="V5" s="11">
        <v>5.8869517530890064E-2</v>
      </c>
      <c r="W5" s="11">
        <v>5.79E-2</v>
      </c>
      <c r="X5" s="13">
        <v>5.2300000000000006E-2</v>
      </c>
      <c r="Y5" s="13"/>
      <c r="AA5" s="73"/>
      <c r="AB5" t="s">
        <v>2</v>
      </c>
      <c r="AC5" s="9">
        <v>3.1534636890380531E-2</v>
      </c>
      <c r="AD5" s="9">
        <v>3.1781410351161617E-2</v>
      </c>
      <c r="AE5" s="9">
        <v>3.1103022672469796E-2</v>
      </c>
    </row>
    <row r="6" spans="1:31" x14ac:dyDescent="0.3">
      <c r="A6" s="12" t="s">
        <v>65</v>
      </c>
      <c r="B6" s="13">
        <v>3.4050143334317162E-2</v>
      </c>
      <c r="C6" s="13">
        <v>3.0505665817276085E-2</v>
      </c>
      <c r="D6" s="13">
        <v>3.1103022672469796E-2</v>
      </c>
      <c r="E6" s="13">
        <v>2.6652219341900988E-2</v>
      </c>
      <c r="F6" s="13">
        <v>3.4515342638779208E-2</v>
      </c>
      <c r="G6" s="13">
        <v>3.1205881567405409E-2</v>
      </c>
      <c r="H6" s="13">
        <v>2.446659392480223E-2</v>
      </c>
      <c r="I6" s="17">
        <v>2.5598149780663264E-2</v>
      </c>
      <c r="J6" s="13">
        <v>2.8393651729252799E-2</v>
      </c>
      <c r="K6" s="13">
        <v>4.3252186135326803E-2</v>
      </c>
      <c r="L6" s="13">
        <v>4.6818562542395629E-2</v>
      </c>
      <c r="M6" s="13">
        <v>4.2781273508405174E-2</v>
      </c>
      <c r="N6" s="13">
        <v>4.5359883725255928E-2</v>
      </c>
      <c r="O6" s="13">
        <v>5.5853560205717565E-2</v>
      </c>
      <c r="P6" s="13">
        <v>6.6457176540867663E-2</v>
      </c>
      <c r="Q6" s="13">
        <v>7.4276564629442321E-2</v>
      </c>
      <c r="R6" s="13">
        <v>6.5714974666807757E-2</v>
      </c>
      <c r="S6" s="13">
        <v>6.6707129419788999E-2</v>
      </c>
      <c r="T6" s="13">
        <v>5.9404569769157527E-2</v>
      </c>
      <c r="U6" s="13">
        <v>5.1061048174349505E-2</v>
      </c>
      <c r="V6" s="13">
        <v>5.039847845066598E-2</v>
      </c>
      <c r="W6" s="13">
        <v>5.4299999999999994E-2</v>
      </c>
      <c r="X6" s="13">
        <v>6.0299999999999999E-2</v>
      </c>
      <c r="Y6" s="13"/>
      <c r="AA6" s="73"/>
      <c r="AB6" t="s">
        <v>3</v>
      </c>
      <c r="AC6" s="9">
        <v>3.1549175424476217E-2</v>
      </c>
      <c r="AD6" s="9">
        <v>3.4339336771730192E-2</v>
      </c>
      <c r="AE6" s="9">
        <v>2.6652219341900988E-2</v>
      </c>
    </row>
    <row r="7" spans="1:31" x14ac:dyDescent="0.3">
      <c r="AA7" s="73"/>
      <c r="AB7" t="s">
        <v>4</v>
      </c>
      <c r="AC7" s="9">
        <v>3.239761182267973E-2</v>
      </c>
      <c r="AD7" s="9">
        <v>3.1194726861253897E-2</v>
      </c>
      <c r="AE7" s="9">
        <v>3.4515342638779208E-2</v>
      </c>
    </row>
    <row r="8" spans="1:31" ht="14.4" customHeight="1" x14ac:dyDescent="0.3">
      <c r="A8" s="74" t="s">
        <v>69</v>
      </c>
      <c r="B8" s="76">
        <v>2019</v>
      </c>
      <c r="C8" s="76"/>
      <c r="D8" s="76"/>
      <c r="E8" s="76"/>
      <c r="F8" s="76"/>
      <c r="G8" s="76"/>
      <c r="H8" s="76"/>
      <c r="I8" s="77"/>
      <c r="J8" s="78">
        <v>2020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3">
        <v>2021</v>
      </c>
      <c r="W8" s="73"/>
      <c r="X8" s="73"/>
      <c r="Y8" s="68"/>
      <c r="AA8" s="73"/>
      <c r="AB8" t="s">
        <v>5</v>
      </c>
      <c r="AC8" s="9">
        <v>2.7491663036617101E-2</v>
      </c>
      <c r="AD8" s="9">
        <v>2.5406829531304083E-2</v>
      </c>
      <c r="AE8" s="9">
        <v>3.1205881567405409E-2</v>
      </c>
    </row>
    <row r="9" spans="1:31" x14ac:dyDescent="0.3">
      <c r="A9" s="75"/>
      <c r="B9" s="14" t="s">
        <v>0</v>
      </c>
      <c r="C9" s="14" t="s">
        <v>1</v>
      </c>
      <c r="D9" s="14" t="s">
        <v>2</v>
      </c>
      <c r="E9" s="14" t="s">
        <v>3</v>
      </c>
      <c r="F9" s="14" t="s">
        <v>4</v>
      </c>
      <c r="G9" s="14" t="s">
        <v>5</v>
      </c>
      <c r="H9" s="14" t="s">
        <v>6</v>
      </c>
      <c r="I9" s="15" t="s">
        <v>7</v>
      </c>
      <c r="J9" s="14" t="s">
        <v>8</v>
      </c>
      <c r="K9" s="14" t="s">
        <v>9</v>
      </c>
      <c r="L9" s="14" t="s">
        <v>10</v>
      </c>
      <c r="M9" s="14" t="s">
        <v>11</v>
      </c>
      <c r="N9" s="14" t="s">
        <v>0</v>
      </c>
      <c r="O9" s="14" t="s">
        <v>1</v>
      </c>
      <c r="P9" s="14" t="s">
        <v>2</v>
      </c>
      <c r="Q9" s="14" t="s">
        <v>3</v>
      </c>
      <c r="R9" s="14" t="s">
        <v>4</v>
      </c>
      <c r="S9" s="14" t="s">
        <v>5</v>
      </c>
      <c r="T9" s="14" t="s">
        <v>6</v>
      </c>
      <c r="U9" s="14" t="s">
        <v>7</v>
      </c>
      <c r="V9" s="14" t="s">
        <v>8</v>
      </c>
      <c r="W9" s="14" t="s">
        <v>9</v>
      </c>
      <c r="X9" s="66" t="s">
        <v>10</v>
      </c>
      <c r="Y9" s="66"/>
      <c r="AA9" s="73"/>
      <c r="AB9" t="s">
        <v>6</v>
      </c>
      <c r="AC9" s="9">
        <v>2.3996383441326517E-2</v>
      </c>
      <c r="AD9" s="9">
        <v>2.3730827205721415E-2</v>
      </c>
      <c r="AE9" s="9">
        <v>2.446659392480223E-2</v>
      </c>
    </row>
    <row r="10" spans="1:31" x14ac:dyDescent="0.3">
      <c r="A10" s="10" t="s">
        <v>67</v>
      </c>
      <c r="B10" s="11">
        <v>0.35383523024214758</v>
      </c>
      <c r="C10" s="11">
        <v>0.35711734071585494</v>
      </c>
      <c r="D10" s="11">
        <v>0.35403853984127426</v>
      </c>
      <c r="E10" s="11">
        <v>0.35439774278259156</v>
      </c>
      <c r="F10" s="11">
        <v>0.35212401652405445</v>
      </c>
      <c r="G10" s="11">
        <v>0.35749188137183319</v>
      </c>
      <c r="H10" s="11">
        <v>0.3592732912435323</v>
      </c>
      <c r="I10" s="16">
        <v>0.35727783993745543</v>
      </c>
      <c r="J10" s="11">
        <v>0.34704983898073005</v>
      </c>
      <c r="K10" s="11">
        <v>0.33214699536175457</v>
      </c>
      <c r="L10" s="11">
        <v>0.29288107259978297</v>
      </c>
      <c r="M10" s="11">
        <v>0.2569959212848047</v>
      </c>
      <c r="N10" s="11">
        <v>0.23968503513198247</v>
      </c>
      <c r="O10" s="11">
        <v>0.23403081969199613</v>
      </c>
      <c r="P10" s="11">
        <v>0.23975381642440555</v>
      </c>
      <c r="Q10" s="11">
        <v>0.24881537319421451</v>
      </c>
      <c r="R10" s="11">
        <v>0.26155841201187907</v>
      </c>
      <c r="S10" s="11">
        <v>0.26789835794939099</v>
      </c>
      <c r="T10" s="11">
        <v>0.26684382287806752</v>
      </c>
      <c r="U10" s="11">
        <v>0.27013405427313919</v>
      </c>
      <c r="V10" s="11">
        <v>0.27390246188324097</v>
      </c>
      <c r="W10" s="11">
        <v>0.27239999999999998</v>
      </c>
      <c r="X10" s="9">
        <v>0.26979999999999998</v>
      </c>
      <c r="Y10" s="9"/>
      <c r="AA10" s="73"/>
      <c r="AB10" t="s">
        <v>7</v>
      </c>
      <c r="AC10" s="9">
        <v>2.9069205309244093E-2</v>
      </c>
      <c r="AD10" s="9">
        <v>3.1029845152583717E-2</v>
      </c>
      <c r="AE10" s="9">
        <v>2.5598149780663264E-2</v>
      </c>
    </row>
    <row r="11" spans="1:31" x14ac:dyDescent="0.3">
      <c r="A11" s="10" t="s">
        <v>64</v>
      </c>
      <c r="B11" s="11">
        <v>0.51533181148359275</v>
      </c>
      <c r="C11" s="11">
        <v>0.51704539458267584</v>
      </c>
      <c r="D11" s="11">
        <v>0.50813746930861192</v>
      </c>
      <c r="E11" s="11">
        <v>0.50788542755892618</v>
      </c>
      <c r="F11" s="11">
        <v>0.50716859030448669</v>
      </c>
      <c r="G11" s="11">
        <v>0.51746143801549882</v>
      </c>
      <c r="H11" s="11">
        <v>0.51783328030352305</v>
      </c>
      <c r="I11" s="16">
        <v>0.51357819724216203</v>
      </c>
      <c r="J11" s="11">
        <v>0.49734700119331127</v>
      </c>
      <c r="K11" s="11">
        <v>0.48687008178991453</v>
      </c>
      <c r="L11" s="11">
        <v>0.43582625510027884</v>
      </c>
      <c r="M11" s="11">
        <v>0.39067326910563149</v>
      </c>
      <c r="N11" s="11">
        <v>0.36893354621761393</v>
      </c>
      <c r="O11" s="11">
        <v>0.36040174305115996</v>
      </c>
      <c r="P11" s="11">
        <v>0.36985698446262721</v>
      </c>
      <c r="Q11" s="11">
        <v>0.37994402290273999</v>
      </c>
      <c r="R11" s="11">
        <v>0.40204098038809055</v>
      </c>
      <c r="S11" s="11">
        <v>0.41416306452644419</v>
      </c>
      <c r="T11" s="11">
        <v>0.41483468004769636</v>
      </c>
      <c r="U11" s="11">
        <v>0.41817672990435717</v>
      </c>
      <c r="V11" s="11">
        <v>0.42132867443109256</v>
      </c>
      <c r="W11" s="11">
        <v>0.41600000000000004</v>
      </c>
      <c r="X11" s="9">
        <v>0.41359999999999997</v>
      </c>
      <c r="Y11" s="9"/>
      <c r="AA11" s="73">
        <v>2020</v>
      </c>
      <c r="AB11" t="s">
        <v>8</v>
      </c>
      <c r="AC11" s="9">
        <v>3.4237802356623298E-2</v>
      </c>
      <c r="AD11" s="9">
        <v>3.7553082725036081E-2</v>
      </c>
      <c r="AE11" s="9">
        <v>2.8393651729252799E-2</v>
      </c>
    </row>
    <row r="12" spans="1:31" x14ac:dyDescent="0.3">
      <c r="A12" s="12" t="s">
        <v>65</v>
      </c>
      <c r="B12" s="13">
        <v>0.22540659224830095</v>
      </c>
      <c r="C12" s="13">
        <v>0.22989307409608065</v>
      </c>
      <c r="D12" s="13">
        <v>0.23139116066313414</v>
      </c>
      <c r="E12" s="13">
        <v>0.2322073365125584</v>
      </c>
      <c r="F12" s="13">
        <v>0.22864305275665414</v>
      </c>
      <c r="G12" s="13">
        <v>0.23003916852872741</v>
      </c>
      <c r="H12" s="13">
        <v>0.23290356983605801</v>
      </c>
      <c r="I12" s="17">
        <v>0.23263553263246742</v>
      </c>
      <c r="J12" s="13">
        <v>0.22717294782339831</v>
      </c>
      <c r="K12" s="13">
        <v>0.20870529027707457</v>
      </c>
      <c r="L12" s="13">
        <v>0.17879919321866733</v>
      </c>
      <c r="M12" s="13">
        <v>0.15026502506183656</v>
      </c>
      <c r="N12" s="13">
        <v>0.13646122817817566</v>
      </c>
      <c r="O12" s="13">
        <v>0.13307176483859984</v>
      </c>
      <c r="P12" s="13">
        <v>0.13576887455323905</v>
      </c>
      <c r="Q12" s="13">
        <v>0.14398458327242622</v>
      </c>
      <c r="R12" s="13">
        <v>0.14920329171032323</v>
      </c>
      <c r="S12" s="13">
        <v>0.15087538946339255</v>
      </c>
      <c r="T12" s="13">
        <v>0.1484093048777764</v>
      </c>
      <c r="U12" s="13">
        <v>0.15161465919392203</v>
      </c>
      <c r="V12" s="13">
        <v>0.15583092435497661</v>
      </c>
      <c r="W12" s="13">
        <v>0.15740000000000001</v>
      </c>
      <c r="X12" s="9">
        <v>0.15460000000000002</v>
      </c>
      <c r="Y12" s="9"/>
      <c r="AA12" s="73"/>
      <c r="AB12" t="s">
        <v>9</v>
      </c>
      <c r="AC12" s="9">
        <v>4.345322560734232E-2</v>
      </c>
      <c r="AD12" s="9">
        <v>4.3561208415295448E-2</v>
      </c>
      <c r="AE12" s="9">
        <v>4.3252186135326803E-2</v>
      </c>
    </row>
    <row r="13" spans="1:31" x14ac:dyDescent="0.3">
      <c r="AA13" s="73"/>
      <c r="AB13" t="s">
        <v>10</v>
      </c>
      <c r="AC13" s="9">
        <v>4.6217525313899499E-2</v>
      </c>
      <c r="AD13" s="9">
        <v>4.5908267307903941E-2</v>
      </c>
      <c r="AE13" s="9">
        <v>4.6818562542395629E-2</v>
      </c>
    </row>
    <row r="14" spans="1:31" ht="14.4" customHeight="1" x14ac:dyDescent="0.3">
      <c r="A14" s="74" t="s">
        <v>68</v>
      </c>
      <c r="B14" s="76">
        <v>2019</v>
      </c>
      <c r="C14" s="76"/>
      <c r="D14" s="76"/>
      <c r="E14" s="76"/>
      <c r="F14" s="76"/>
      <c r="G14" s="76"/>
      <c r="H14" s="76"/>
      <c r="I14" s="77"/>
      <c r="J14" s="78">
        <v>2020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3">
        <v>2021</v>
      </c>
      <c r="W14" s="73"/>
      <c r="X14" s="73"/>
      <c r="Y14" s="68"/>
      <c r="AA14" s="73"/>
      <c r="AB14" t="s">
        <v>11</v>
      </c>
      <c r="AC14" s="9">
        <v>5.0478242501812987E-2</v>
      </c>
      <c r="AD14" s="9">
        <v>5.4142165113721531E-2</v>
      </c>
      <c r="AE14" s="9">
        <v>4.2781273508405174E-2</v>
      </c>
    </row>
    <row r="15" spans="1:31" x14ac:dyDescent="0.3">
      <c r="A15" s="75"/>
      <c r="B15" s="14" t="s">
        <v>0</v>
      </c>
      <c r="C15" s="14" t="s">
        <v>1</v>
      </c>
      <c r="D15" s="14" t="s">
        <v>2</v>
      </c>
      <c r="E15" s="14" t="s">
        <v>3</v>
      </c>
      <c r="F15" s="14" t="s">
        <v>4</v>
      </c>
      <c r="G15" s="14" t="s">
        <v>5</v>
      </c>
      <c r="H15" s="14" t="s">
        <v>6</v>
      </c>
      <c r="I15" s="15" t="s">
        <v>7</v>
      </c>
      <c r="J15" s="14" t="s">
        <v>8</v>
      </c>
      <c r="K15" s="14" t="s">
        <v>9</v>
      </c>
      <c r="L15" s="14" t="s">
        <v>10</v>
      </c>
      <c r="M15" s="14" t="s">
        <v>11</v>
      </c>
      <c r="N15" s="14" t="s">
        <v>0</v>
      </c>
      <c r="O15" s="14" t="s">
        <v>1</v>
      </c>
      <c r="P15" s="14" t="s">
        <v>2</v>
      </c>
      <c r="Q15" s="14" t="s">
        <v>3</v>
      </c>
      <c r="R15" s="14" t="s">
        <v>4</v>
      </c>
      <c r="S15" s="14" t="s">
        <v>5</v>
      </c>
      <c r="T15" s="14" t="s">
        <v>6</v>
      </c>
      <c r="U15" s="14" t="s">
        <v>7</v>
      </c>
      <c r="V15" s="14" t="s">
        <v>8</v>
      </c>
      <c r="W15" s="14" t="s">
        <v>9</v>
      </c>
      <c r="X15" s="66" t="s">
        <v>10</v>
      </c>
      <c r="Y15" s="66"/>
      <c r="AA15" s="73"/>
      <c r="AB15" t="s">
        <v>0</v>
      </c>
      <c r="AC15" s="9">
        <v>5.3392788608218125E-2</v>
      </c>
      <c r="AD15" s="9">
        <v>5.7067475719608851E-2</v>
      </c>
      <c r="AE15" s="9">
        <v>4.5359883725255928E-2</v>
      </c>
    </row>
    <row r="16" spans="1:31" x14ac:dyDescent="0.3">
      <c r="A16" s="10" t="s">
        <v>67</v>
      </c>
      <c r="B16" s="11">
        <v>0.43021519463862534</v>
      </c>
      <c r="C16" s="11">
        <v>0.4201736321203392</v>
      </c>
      <c r="D16" s="11">
        <v>0.42602035633105118</v>
      </c>
      <c r="E16" s="11">
        <v>0.42531236019553131</v>
      </c>
      <c r="F16" s="11">
        <v>0.43522994100661899</v>
      </c>
      <c r="G16" s="11">
        <v>0.44029500627205204</v>
      </c>
      <c r="H16" s="11">
        <v>0.45393694349363406</v>
      </c>
      <c r="I16" s="16">
        <v>0.45222081768994032</v>
      </c>
      <c r="J16" s="11">
        <v>0.4470961049238707</v>
      </c>
      <c r="K16" s="11">
        <v>0.44382071066201623</v>
      </c>
      <c r="L16" s="11">
        <v>0.41557750576465574</v>
      </c>
      <c r="M16" s="11">
        <v>0.38221475460756404</v>
      </c>
      <c r="N16" s="11">
        <v>0.36417528994826598</v>
      </c>
      <c r="O16" s="11">
        <v>0.35890748235342629</v>
      </c>
      <c r="P16" s="11">
        <v>0.3541012736498842</v>
      </c>
      <c r="Q16" s="11">
        <v>0.36417065934302484</v>
      </c>
      <c r="R16" s="11">
        <v>0.37501127969743081</v>
      </c>
      <c r="S16" s="11">
        <v>0.39140581924774132</v>
      </c>
      <c r="T16" s="11">
        <v>0.40048566074918995</v>
      </c>
      <c r="U16" s="11">
        <v>0.41124990003028161</v>
      </c>
      <c r="V16" s="9">
        <v>0.40818979814367556</v>
      </c>
      <c r="W16" s="11">
        <v>0.40210000000000001</v>
      </c>
      <c r="X16" s="9">
        <v>0.39140000000000003</v>
      </c>
      <c r="Y16" s="9"/>
      <c r="AA16" s="73"/>
      <c r="AB16" t="s">
        <v>1</v>
      </c>
      <c r="AC16" s="9">
        <v>6.2559800961646234E-2</v>
      </c>
      <c r="AD16" s="9">
        <v>6.5627133880544322E-2</v>
      </c>
      <c r="AE16" s="9">
        <v>5.5853560205717565E-2</v>
      </c>
    </row>
    <row r="17" spans="1:41" x14ac:dyDescent="0.3">
      <c r="A17" s="10" t="s">
        <v>64</v>
      </c>
      <c r="B17" s="11">
        <v>0.39552475842522034</v>
      </c>
      <c r="C17" s="11">
        <v>0.38286137567464401</v>
      </c>
      <c r="D17" s="11">
        <v>0.38557020330093739</v>
      </c>
      <c r="E17" s="11">
        <v>0.38182237231632221</v>
      </c>
      <c r="F17" s="11">
        <v>0.38950604576430126</v>
      </c>
      <c r="G17" s="11">
        <v>0.3896459562434379</v>
      </c>
      <c r="H17" s="11">
        <v>0.39900387220065148</v>
      </c>
      <c r="I17" s="16">
        <v>0.41107551428153566</v>
      </c>
      <c r="J17" s="11">
        <v>0.40928131519223426</v>
      </c>
      <c r="K17" s="11">
        <v>0.40027362118759952</v>
      </c>
      <c r="L17" s="11">
        <v>0.37868809733487269</v>
      </c>
      <c r="M17" s="11">
        <v>0.35173547421334617</v>
      </c>
      <c r="N17" s="11">
        <v>0.34399640714197804</v>
      </c>
      <c r="O17" s="11">
        <v>0.33558653247265513</v>
      </c>
      <c r="P17" s="11">
        <v>0.33496825360329852</v>
      </c>
      <c r="Q17" s="11">
        <v>0.3468912447558144</v>
      </c>
      <c r="R17" s="11">
        <v>0.35817426056295176</v>
      </c>
      <c r="S17" s="11">
        <v>0.38090681889535422</v>
      </c>
      <c r="T17" s="11">
        <v>0.3828157434956122</v>
      </c>
      <c r="U17" s="11">
        <v>0.38888500130347409</v>
      </c>
      <c r="V17" s="9">
        <v>0.38446220133366715</v>
      </c>
      <c r="W17" s="11">
        <v>0.38390000000000002</v>
      </c>
      <c r="X17" s="9">
        <v>0.37829999999999997</v>
      </c>
      <c r="Y17" s="9"/>
      <c r="Z17" s="9"/>
      <c r="AA17" s="73"/>
      <c r="AB17" t="s">
        <v>2</v>
      </c>
      <c r="AC17" s="9">
        <v>6.375667654040082E-2</v>
      </c>
      <c r="AD17" s="9">
        <v>6.2511130259475634E-2</v>
      </c>
      <c r="AE17" s="9">
        <v>6.6457176540867663E-2</v>
      </c>
    </row>
    <row r="18" spans="1:41" x14ac:dyDescent="0.3">
      <c r="A18" s="12" t="s">
        <v>65</v>
      </c>
      <c r="B18" s="13">
        <v>0.49328603878467792</v>
      </c>
      <c r="C18" s="13">
        <v>0.48693106131350622</v>
      </c>
      <c r="D18" s="13">
        <v>0.49671935705434894</v>
      </c>
      <c r="E18" s="13">
        <v>0.50103795185966171</v>
      </c>
      <c r="F18" s="13">
        <v>0.51600569103303595</v>
      </c>
      <c r="G18" s="13">
        <v>0.53106854132789638</v>
      </c>
      <c r="H18" s="13">
        <v>0.55127823744916915</v>
      </c>
      <c r="I18" s="17">
        <v>0.52465712579139645</v>
      </c>
      <c r="J18" s="13">
        <v>0.51312731724354721</v>
      </c>
      <c r="K18" s="13">
        <v>0.52486931779884605</v>
      </c>
      <c r="L18" s="13">
        <v>0.48733985858053974</v>
      </c>
      <c r="M18" s="13">
        <v>0.44548402604964432</v>
      </c>
      <c r="N18" s="13">
        <v>0.407745566042652</v>
      </c>
      <c r="O18" s="13">
        <v>0.409367258448668</v>
      </c>
      <c r="P18" s="13">
        <v>0.39575939824153455</v>
      </c>
      <c r="Q18" s="13">
        <v>0.40062287383290091</v>
      </c>
      <c r="R18" s="13">
        <v>0.4112963153920583</v>
      </c>
      <c r="S18" s="13">
        <v>0.4144643949435618</v>
      </c>
      <c r="T18" s="13">
        <v>0.44001247858258874</v>
      </c>
      <c r="U18" s="13">
        <v>0.46063410932912524</v>
      </c>
      <c r="V18" s="9">
        <v>0.45956950645613981</v>
      </c>
      <c r="W18" s="13">
        <v>0.44069999999999998</v>
      </c>
      <c r="X18" s="9">
        <v>0.41950000000000004</v>
      </c>
      <c r="Y18" s="9"/>
      <c r="Z18" s="9"/>
      <c r="AA18" s="73"/>
      <c r="AB18" t="s">
        <v>3</v>
      </c>
      <c r="AC18" s="9">
        <v>6.7033096540789802E-2</v>
      </c>
      <c r="AD18" s="9">
        <v>6.3559731077890272E-2</v>
      </c>
      <c r="AE18" s="9">
        <v>7.4276564629442321E-2</v>
      </c>
    </row>
    <row r="19" spans="1:41" x14ac:dyDescent="0.3">
      <c r="P19" s="1"/>
      <c r="Q19" s="9"/>
      <c r="R19" s="9"/>
      <c r="S19" s="9"/>
      <c r="T19" s="9"/>
      <c r="Z19" s="9"/>
      <c r="AA19" s="73"/>
      <c r="AB19" t="s">
        <v>4</v>
      </c>
      <c r="AC19" s="9">
        <v>6.456815800272489E-2</v>
      </c>
      <c r="AD19" s="9">
        <v>6.4035054125213819E-2</v>
      </c>
      <c r="AE19" s="9">
        <v>6.5714974666807757E-2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x14ac:dyDescent="0.3">
      <c r="Q20" s="9"/>
      <c r="R20" s="9"/>
      <c r="S20" s="9"/>
      <c r="T20" s="9"/>
      <c r="U20" s="9"/>
      <c r="V20" s="9"/>
      <c r="W20" s="9"/>
      <c r="X20" s="9"/>
      <c r="Y20" s="9"/>
      <c r="Z20" s="9"/>
      <c r="AA20" s="73"/>
      <c r="AB20" t="s">
        <v>5</v>
      </c>
      <c r="AC20" s="9">
        <v>6.3866368587206818E-2</v>
      </c>
      <c r="AD20" s="9">
        <v>6.2567179541410597E-2</v>
      </c>
      <c r="AE20" s="9">
        <v>6.6707129419788999E-2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x14ac:dyDescent="0.3">
      <c r="Q21" s="9"/>
      <c r="R21" s="9"/>
      <c r="S21" s="9"/>
      <c r="U21" s="9"/>
      <c r="V21" s="9"/>
      <c r="W21" s="9"/>
      <c r="X21" s="9"/>
      <c r="Y21" s="9"/>
      <c r="Z21" s="9"/>
      <c r="AA21" s="73"/>
      <c r="AB21" t="s">
        <v>6</v>
      </c>
      <c r="AC21" s="9">
        <v>6.0454799025404717E-2</v>
      </c>
      <c r="AD21" s="9">
        <v>6.09235313125134E-2</v>
      </c>
      <c r="AE21" s="9">
        <v>5.9404569769157527E-2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x14ac:dyDescent="0.3">
      <c r="AA22" s="73"/>
      <c r="AB22" t="s">
        <v>7</v>
      </c>
      <c r="AC22" s="9">
        <v>5.6572710674447489E-2</v>
      </c>
      <c r="AD22" s="9">
        <v>5.9047799196202441E-2</v>
      </c>
      <c r="AE22" s="9">
        <v>5.1061048174349505E-2</v>
      </c>
    </row>
    <row r="23" spans="1:41" x14ac:dyDescent="0.3">
      <c r="AA23" s="73">
        <v>2021</v>
      </c>
      <c r="AB23" t="s">
        <v>8</v>
      </c>
      <c r="AC23" s="9">
        <v>5.620975820334221E-2</v>
      </c>
      <c r="AD23" s="9">
        <v>5.8869517530890064E-2</v>
      </c>
      <c r="AE23" s="9">
        <v>5.039847845066598E-2</v>
      </c>
    </row>
    <row r="24" spans="1:41" x14ac:dyDescent="0.3">
      <c r="AA24" s="73"/>
      <c r="AB24" s="14" t="s">
        <v>9</v>
      </c>
      <c r="AC24" s="11">
        <v>5.6799999999999996E-2</v>
      </c>
      <c r="AD24" s="11">
        <v>5.79E-2</v>
      </c>
      <c r="AE24" s="13">
        <v>5.4299999999999994E-2</v>
      </c>
    </row>
    <row r="25" spans="1:41" x14ac:dyDescent="0.3">
      <c r="AA25" s="73"/>
      <c r="AB25" s="66" t="s">
        <v>10</v>
      </c>
      <c r="AC25" s="13">
        <v>5.4800000000000001E-2</v>
      </c>
      <c r="AD25" s="13">
        <v>5.2300000000000006E-2</v>
      </c>
      <c r="AE25" s="13">
        <v>6.0299999999999999E-2</v>
      </c>
    </row>
    <row r="28" spans="1:41" x14ac:dyDescent="0.3">
      <c r="A28" s="74" t="s">
        <v>175</v>
      </c>
      <c r="B28" s="76">
        <v>2019</v>
      </c>
      <c r="C28" s="76"/>
      <c r="D28" s="76"/>
      <c r="E28" s="76"/>
      <c r="F28" s="76"/>
      <c r="G28" s="76"/>
      <c r="H28" s="76"/>
      <c r="I28" s="77"/>
      <c r="J28" s="78">
        <v>2020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3">
        <v>2021</v>
      </c>
      <c r="W28" s="73"/>
      <c r="X28" s="73"/>
      <c r="Y28" s="68"/>
    </row>
    <row r="29" spans="1:41" x14ac:dyDescent="0.3">
      <c r="A29" s="75" t="s">
        <v>12</v>
      </c>
      <c r="B29" s="14" t="s">
        <v>0</v>
      </c>
      <c r="C29" s="14" t="s">
        <v>1</v>
      </c>
      <c r="D29" s="14" t="s">
        <v>2</v>
      </c>
      <c r="E29" s="14" t="s">
        <v>3</v>
      </c>
      <c r="F29" s="14" t="s">
        <v>4</v>
      </c>
      <c r="G29" s="14" t="s">
        <v>5</v>
      </c>
      <c r="H29" s="14" t="s">
        <v>6</v>
      </c>
      <c r="I29" s="15" t="s">
        <v>7</v>
      </c>
      <c r="J29" s="14" t="s">
        <v>8</v>
      </c>
      <c r="K29" s="14" t="s">
        <v>9</v>
      </c>
      <c r="L29" s="14" t="s">
        <v>10</v>
      </c>
      <c r="M29" s="14" t="s">
        <v>11</v>
      </c>
      <c r="N29" s="14" t="s">
        <v>0</v>
      </c>
      <c r="O29" s="14" t="s">
        <v>1</v>
      </c>
      <c r="P29" s="14" t="s">
        <v>2</v>
      </c>
      <c r="Q29" s="14" t="s">
        <v>3</v>
      </c>
      <c r="R29" s="14" t="s">
        <v>4</v>
      </c>
      <c r="S29" s="14" t="s">
        <v>5</v>
      </c>
      <c r="T29" s="14" t="s">
        <v>6</v>
      </c>
      <c r="U29" s="14" t="s">
        <v>7</v>
      </c>
      <c r="V29" s="14" t="s">
        <v>8</v>
      </c>
      <c r="W29" s="14" t="s">
        <v>9</v>
      </c>
      <c r="X29" s="66" t="s">
        <v>10</v>
      </c>
      <c r="Y29" s="66"/>
    </row>
    <row r="30" spans="1:41" x14ac:dyDescent="0.3">
      <c r="A30" s="10" t="s">
        <v>67</v>
      </c>
      <c r="B30" s="11">
        <v>0.36436053209918945</v>
      </c>
      <c r="C30" s="11">
        <v>0.36774461243727646</v>
      </c>
      <c r="D30" s="11">
        <v>0.36556654819796675</v>
      </c>
      <c r="E30" s="11">
        <v>0.3659429408178011</v>
      </c>
      <c r="F30" s="11">
        <v>0.36391395972818225</v>
      </c>
      <c r="G30" s="11">
        <v>0.36759775498489483</v>
      </c>
      <c r="H30" s="11">
        <v>0.36810651635729308</v>
      </c>
      <c r="I30" s="16">
        <v>0.36797456820931285</v>
      </c>
      <c r="J30" s="11">
        <v>0.35935330646363073</v>
      </c>
      <c r="K30" s="11">
        <v>0.34723549778592416</v>
      </c>
      <c r="L30" s="11">
        <v>0.30707323773816797</v>
      </c>
      <c r="M30" s="11">
        <v>0.27065827534267461</v>
      </c>
      <c r="N30" s="11">
        <v>0.25320431985678349</v>
      </c>
      <c r="O30" s="11">
        <v>0.24964879885892427</v>
      </c>
      <c r="P30" s="11">
        <v>0.25608066879288299</v>
      </c>
      <c r="Q30" s="11">
        <v>0.26669260428389147</v>
      </c>
      <c r="R30" s="11">
        <v>0.27961247444112669</v>
      </c>
      <c r="S30" s="11">
        <v>0.28617533753710384</v>
      </c>
      <c r="T30" s="11">
        <v>0.28401382136939146</v>
      </c>
      <c r="U30" s="11">
        <v>0.28633266954388731</v>
      </c>
      <c r="V30" s="11">
        <v>0.29021539930506518</v>
      </c>
      <c r="W30" s="13">
        <v>0.2888</v>
      </c>
      <c r="X30" s="13">
        <v>0.28550000000000003</v>
      </c>
      <c r="Y30" s="13"/>
    </row>
    <row r="31" spans="1:41" x14ac:dyDescent="0.3">
      <c r="A31" s="10" t="s">
        <v>64</v>
      </c>
      <c r="B31" s="11">
        <v>0.52910094118636442</v>
      </c>
      <c r="C31" s="11">
        <v>0.53193856356526681</v>
      </c>
      <c r="D31" s="11">
        <v>0.52481689025709288</v>
      </c>
      <c r="E31" s="11">
        <v>0.52594606666593458</v>
      </c>
      <c r="F31" s="11">
        <v>0.5234989985772438</v>
      </c>
      <c r="G31" s="11">
        <v>0.53095122528577121</v>
      </c>
      <c r="H31" s="11">
        <v>0.53042059990625345</v>
      </c>
      <c r="I31" s="16">
        <v>0.53002478422365329</v>
      </c>
      <c r="J31" s="11">
        <v>0.51675265644933499</v>
      </c>
      <c r="K31" s="11">
        <v>0.50904468333329389</v>
      </c>
      <c r="L31" s="11">
        <v>0.45679701454967814</v>
      </c>
      <c r="M31" s="11">
        <v>0.41303592854691812</v>
      </c>
      <c r="N31" s="11">
        <v>0.39126187369469473</v>
      </c>
      <c r="O31" s="11">
        <v>0.38571512093233695</v>
      </c>
      <c r="P31" s="11">
        <v>0.39451880059652866</v>
      </c>
      <c r="Q31" s="11">
        <v>0.4057322559826208</v>
      </c>
      <c r="R31" s="11">
        <v>0.42954704891466705</v>
      </c>
      <c r="S31" s="11">
        <v>0.44180559447858514</v>
      </c>
      <c r="T31" s="11">
        <v>0.44174749754670806</v>
      </c>
      <c r="U31" s="11">
        <v>0.44441867455874429</v>
      </c>
      <c r="V31" s="11">
        <v>0.44768359146726655</v>
      </c>
      <c r="W31" s="13">
        <v>0.44159999999999999</v>
      </c>
      <c r="X31" s="13">
        <v>0.4365</v>
      </c>
      <c r="Y31" s="13"/>
    </row>
    <row r="32" spans="1:41" x14ac:dyDescent="0.3">
      <c r="A32" s="12" t="s">
        <v>65</v>
      </c>
      <c r="B32" s="13">
        <v>0.23335227050643345</v>
      </c>
      <c r="C32" s="13">
        <v>0.23712678454163247</v>
      </c>
      <c r="D32" s="13">
        <v>0.23881915836023276</v>
      </c>
      <c r="E32" s="13">
        <v>0.23856564028487198</v>
      </c>
      <c r="F32" s="13">
        <v>0.23681686810183161</v>
      </c>
      <c r="G32" s="13">
        <v>0.23744897306035084</v>
      </c>
      <c r="H32" s="13">
        <v>0.23874484296041099</v>
      </c>
      <c r="I32" s="17">
        <v>0.23874701446851895</v>
      </c>
      <c r="J32" s="13">
        <v>0.23381171626525266</v>
      </c>
      <c r="K32" s="13">
        <v>0.21814033672471472</v>
      </c>
      <c r="L32" s="13">
        <v>0.18758148888796441</v>
      </c>
      <c r="M32" s="13">
        <v>0.15698086644479775</v>
      </c>
      <c r="N32" s="13">
        <v>0.1429452061062374</v>
      </c>
      <c r="O32" s="11">
        <v>0.14094398837916972</v>
      </c>
      <c r="P32" s="11">
        <v>0.1454340081049133</v>
      </c>
      <c r="Q32" s="11">
        <v>0.15553736436929527</v>
      </c>
      <c r="R32" s="11">
        <v>0.15969783060272538</v>
      </c>
      <c r="S32" s="11">
        <v>0.16165921140016437</v>
      </c>
      <c r="T32" s="11">
        <v>0.15778229418077636</v>
      </c>
      <c r="U32" s="11">
        <v>0.15977282722163805</v>
      </c>
      <c r="V32" s="11">
        <v>0.16410138444252775</v>
      </c>
      <c r="W32" s="13">
        <v>0.16639999999999999</v>
      </c>
      <c r="X32" s="13">
        <v>0.16449999999999998</v>
      </c>
      <c r="Y32" s="13"/>
    </row>
    <row r="37" spans="1:32" x14ac:dyDescent="0.3">
      <c r="A37" s="74"/>
      <c r="B37" s="76">
        <v>2019</v>
      </c>
      <c r="C37" s="76"/>
      <c r="D37" s="76"/>
      <c r="E37" s="76"/>
      <c r="F37" s="76"/>
      <c r="G37" s="76"/>
      <c r="H37" s="76"/>
      <c r="I37" s="77"/>
      <c r="J37" s="78">
        <v>2020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3">
        <v>2021</v>
      </c>
      <c r="W37" s="73"/>
      <c r="X37" s="73"/>
      <c r="Y37" s="68"/>
    </row>
    <row r="38" spans="1:32" x14ac:dyDescent="0.3">
      <c r="A38" s="75"/>
      <c r="B38" s="14" t="s">
        <v>0</v>
      </c>
      <c r="C38" s="14" t="s">
        <v>1</v>
      </c>
      <c r="D38" s="14" t="s">
        <v>2</v>
      </c>
      <c r="E38" s="14" t="s">
        <v>3</v>
      </c>
      <c r="F38" s="14" t="s">
        <v>4</v>
      </c>
      <c r="G38" s="14" t="s">
        <v>5</v>
      </c>
      <c r="H38" s="14" t="s">
        <v>6</v>
      </c>
      <c r="I38" s="15" t="s">
        <v>7</v>
      </c>
      <c r="J38" s="14" t="s">
        <v>8</v>
      </c>
      <c r="K38" s="14" t="s">
        <v>9</v>
      </c>
      <c r="L38" s="14" t="s">
        <v>10</v>
      </c>
      <c r="M38" s="14" t="s">
        <v>11</v>
      </c>
      <c r="N38" s="14" t="s">
        <v>0</v>
      </c>
      <c r="O38" s="14" t="s">
        <v>1</v>
      </c>
      <c r="P38" s="14" t="s">
        <v>2</v>
      </c>
      <c r="Q38" s="14" t="s">
        <v>3</v>
      </c>
      <c r="R38" s="14" t="s">
        <v>4</v>
      </c>
      <c r="S38" s="14" t="s">
        <v>5</v>
      </c>
      <c r="T38" s="14" t="s">
        <v>6</v>
      </c>
      <c r="U38" s="14" t="s">
        <v>7</v>
      </c>
      <c r="V38" s="14" t="s">
        <v>8</v>
      </c>
      <c r="W38" s="14" t="s">
        <v>9</v>
      </c>
      <c r="X38" s="66" t="s">
        <v>10</v>
      </c>
      <c r="Y38" s="66"/>
    </row>
    <row r="39" spans="1:32" x14ac:dyDescent="0.3">
      <c r="A39" s="10" t="s">
        <v>56</v>
      </c>
      <c r="B39" s="11">
        <v>0.36436053209918945</v>
      </c>
      <c r="C39" s="11">
        <v>0.36774461243727646</v>
      </c>
      <c r="D39" s="11">
        <v>0.36556654819796675</v>
      </c>
      <c r="E39" s="11">
        <v>0.3659429408178011</v>
      </c>
      <c r="F39" s="11">
        <v>0.36391395972818225</v>
      </c>
      <c r="G39" s="11">
        <v>0.36759775498489483</v>
      </c>
      <c r="H39" s="11">
        <v>0.36810651635729308</v>
      </c>
      <c r="I39" s="16">
        <v>0.36797456820931285</v>
      </c>
      <c r="J39" s="11">
        <v>0.35935330646363073</v>
      </c>
      <c r="K39" s="11">
        <v>0.34723549778592416</v>
      </c>
      <c r="L39" s="11">
        <v>0.30707323773816797</v>
      </c>
      <c r="M39" s="11">
        <v>0.27065827534267461</v>
      </c>
      <c r="N39" s="11">
        <v>0.25320431985678349</v>
      </c>
      <c r="O39" s="11">
        <v>0.24964879885892427</v>
      </c>
      <c r="P39" s="11">
        <v>0.25608066879288299</v>
      </c>
      <c r="Q39" s="11">
        <v>0.26669260428389147</v>
      </c>
      <c r="R39" s="11">
        <v>0.27961247444112669</v>
      </c>
      <c r="S39" s="11">
        <v>0.28617533753710384</v>
      </c>
      <c r="T39" s="11">
        <v>0.28401382136939146</v>
      </c>
      <c r="U39" s="11">
        <v>0.28633266954388731</v>
      </c>
      <c r="V39" s="11">
        <v>0.29021539930506518</v>
      </c>
      <c r="W39" s="13">
        <v>0.2888</v>
      </c>
      <c r="X39" s="13">
        <v>0.28550000000000003</v>
      </c>
      <c r="Y39" s="13"/>
    </row>
    <row r="40" spans="1:32" x14ac:dyDescent="0.3">
      <c r="A40" s="10" t="s">
        <v>80</v>
      </c>
      <c r="B40" s="11">
        <v>0.35383523024214758</v>
      </c>
      <c r="C40" s="11">
        <v>0.35711734071585494</v>
      </c>
      <c r="D40" s="11">
        <v>0.35403853984127426</v>
      </c>
      <c r="E40" s="11">
        <v>0.35439774278259156</v>
      </c>
      <c r="F40" s="11">
        <v>0.35212401652405445</v>
      </c>
      <c r="G40" s="11">
        <v>0.35749188137183319</v>
      </c>
      <c r="H40" s="11">
        <v>0.3592732912435323</v>
      </c>
      <c r="I40" s="16">
        <v>0.35727783993745543</v>
      </c>
      <c r="J40" s="11">
        <v>0.34704983898073005</v>
      </c>
      <c r="K40" s="11">
        <v>0.33214699536175457</v>
      </c>
      <c r="L40" s="11">
        <v>0.29288107259978297</v>
      </c>
      <c r="M40" s="11">
        <v>0.2569959212848047</v>
      </c>
      <c r="N40" s="11">
        <v>0.23968503513198247</v>
      </c>
      <c r="O40" s="11">
        <v>0.23403081969199613</v>
      </c>
      <c r="P40" s="11">
        <v>0.23975381642440555</v>
      </c>
      <c r="Q40" s="11">
        <v>0.24881537319421451</v>
      </c>
      <c r="R40" s="11">
        <v>0.26155841201187907</v>
      </c>
      <c r="S40" s="11">
        <v>0.26789835794939099</v>
      </c>
      <c r="T40" s="11">
        <v>0.26684382287806752</v>
      </c>
      <c r="U40" s="11">
        <v>0.27013405427313919</v>
      </c>
      <c r="V40" s="9">
        <v>0.27390246188324097</v>
      </c>
      <c r="W40" s="11">
        <v>0.27239999999999998</v>
      </c>
      <c r="X40" s="9">
        <v>0.26979999999999998</v>
      </c>
      <c r="Y40" s="9"/>
      <c r="Z40" s="29"/>
    </row>
    <row r="42" spans="1:32" x14ac:dyDescent="0.3"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x14ac:dyDescent="0.3"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x14ac:dyDescent="0.3"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</sheetData>
  <mergeCells count="23">
    <mergeCell ref="V2:X2"/>
    <mergeCell ref="AA23:AA25"/>
    <mergeCell ref="A2:A3"/>
    <mergeCell ref="A14:A15"/>
    <mergeCell ref="AA3:AA10"/>
    <mergeCell ref="B8:I8"/>
    <mergeCell ref="B14:I14"/>
    <mergeCell ref="A8:A9"/>
    <mergeCell ref="B2:I2"/>
    <mergeCell ref="J8:U8"/>
    <mergeCell ref="J14:U14"/>
    <mergeCell ref="AA11:AA22"/>
    <mergeCell ref="J2:U2"/>
    <mergeCell ref="V14:X14"/>
    <mergeCell ref="V8:X8"/>
    <mergeCell ref="V37:X37"/>
    <mergeCell ref="V28:X28"/>
    <mergeCell ref="A28:A29"/>
    <mergeCell ref="A37:A38"/>
    <mergeCell ref="B37:I37"/>
    <mergeCell ref="B28:I28"/>
    <mergeCell ref="J28:U28"/>
    <mergeCell ref="J37:U3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FEE7-0FB3-4485-8DD4-F07825B990DB}">
  <sheetPr codeName="Sheet9"/>
  <dimension ref="A3:P26"/>
  <sheetViews>
    <sheetView topLeftCell="D1" zoomScale="80" zoomScaleNormal="80" workbookViewId="0">
      <selection activeCell="J4" sqref="J4:P25"/>
    </sheetView>
  </sheetViews>
  <sheetFormatPr defaultRowHeight="14.4" x14ac:dyDescent="0.3"/>
  <cols>
    <col min="3" max="3" width="66.875" bestFit="1" customWidth="1"/>
    <col min="4" max="4" width="39.375" customWidth="1"/>
    <col min="5" max="5" width="8.5" bestFit="1" customWidth="1"/>
    <col min="6" max="6" width="10" bestFit="1" customWidth="1"/>
    <col min="8" max="8" width="39.375" bestFit="1" customWidth="1"/>
    <col min="10" max="10" width="66.875" bestFit="1" customWidth="1"/>
    <col min="11" max="11" width="13.375" customWidth="1"/>
    <col min="12" max="12" width="13.625" customWidth="1"/>
    <col min="13" max="14" width="10.125" bestFit="1" customWidth="1"/>
    <col min="15" max="15" width="12.25" customWidth="1"/>
    <col min="16" max="16" width="10.625" customWidth="1"/>
  </cols>
  <sheetData>
    <row r="3" spans="1:16" ht="43.2" customHeight="1" thickBot="1" x14ac:dyDescent="0.35">
      <c r="C3" s="52"/>
      <c r="D3" s="51"/>
      <c r="E3" s="51"/>
      <c r="J3" s="55" t="s">
        <v>207</v>
      </c>
      <c r="K3" s="31">
        <v>2021</v>
      </c>
      <c r="L3" s="31">
        <v>2020</v>
      </c>
      <c r="M3" s="55" t="s">
        <v>211</v>
      </c>
      <c r="N3" s="55" t="s">
        <v>212</v>
      </c>
      <c r="O3" s="55" t="s">
        <v>213</v>
      </c>
      <c r="P3" s="55" t="s">
        <v>210</v>
      </c>
    </row>
    <row r="4" spans="1:16" ht="15" thickTop="1" x14ac:dyDescent="0.3">
      <c r="A4" t="s">
        <v>195</v>
      </c>
      <c r="C4" t="s">
        <v>242</v>
      </c>
      <c r="D4" s="70">
        <v>4859.0371999999998</v>
      </c>
      <c r="E4" s="9">
        <f>D4/$D$25</f>
        <v>2.1186722170369694E-3</v>
      </c>
      <c r="F4" s="1">
        <v>0.21</v>
      </c>
      <c r="J4" s="23" t="s">
        <v>195</v>
      </c>
      <c r="K4" s="53">
        <v>3700.2008999999998</v>
      </c>
      <c r="L4" s="53">
        <v>4859.0371999999998</v>
      </c>
      <c r="M4" s="24">
        <f>K4/SUM($K$4:$K$25)</f>
        <v>1.5072778317207747E-3</v>
      </c>
      <c r="N4" s="24">
        <f>L4/SUM($L$4:$L$25)</f>
        <v>2.1186722170369694E-3</v>
      </c>
      <c r="O4" s="24">
        <f>M4-N4</f>
        <v>-6.1139438531619466E-4</v>
      </c>
      <c r="P4" s="24">
        <f t="shared" ref="P4:P14" si="0">(M4/N4)-1</f>
        <v>-0.2885743157434939</v>
      </c>
    </row>
    <row r="5" spans="1:16" x14ac:dyDescent="0.3">
      <c r="A5" t="s">
        <v>185</v>
      </c>
      <c r="C5" t="s">
        <v>185</v>
      </c>
      <c r="D5" s="70">
        <v>8741.1340999999993</v>
      </c>
      <c r="E5" s="9">
        <f t="shared" ref="E5:E24" si="1">D5/$D$25</f>
        <v>3.8113719242701938E-3</v>
      </c>
      <c r="F5" s="1">
        <v>0.59</v>
      </c>
      <c r="J5" s="23" t="s">
        <v>185</v>
      </c>
      <c r="K5" s="53">
        <v>3230.9279000000001</v>
      </c>
      <c r="L5" s="53">
        <v>8741.1340999999993</v>
      </c>
      <c r="M5" s="24">
        <f t="shared" ref="M5:M25" si="2">K5/SUM($K$4:$K$25)</f>
        <v>1.316119348967824E-3</v>
      </c>
      <c r="N5" s="24">
        <f t="shared" ref="N5:N25" si="3">L5/SUM($L$4:$L$25)</f>
        <v>3.8113719242701938E-3</v>
      </c>
      <c r="O5" s="24">
        <f t="shared" ref="O5:O25" si="4">M5-N5</f>
        <v>-2.4952525753023699E-3</v>
      </c>
      <c r="P5" s="24">
        <f t="shared" si="0"/>
        <v>-0.6546861930248814</v>
      </c>
    </row>
    <row r="6" spans="1:16" x14ac:dyDescent="0.3">
      <c r="A6" t="s">
        <v>196</v>
      </c>
      <c r="C6" t="s">
        <v>243</v>
      </c>
      <c r="D6" s="70">
        <v>302478.55300000001</v>
      </c>
      <c r="E6" s="9">
        <f t="shared" si="1"/>
        <v>0.13188886606808536</v>
      </c>
      <c r="F6" s="1">
        <v>13.78</v>
      </c>
      <c r="J6" s="23" t="s">
        <v>196</v>
      </c>
      <c r="K6" s="53">
        <v>375087.58</v>
      </c>
      <c r="L6" s="53">
        <v>302478.55300000001</v>
      </c>
      <c r="M6" s="24">
        <f t="shared" si="2"/>
        <v>0.15279202658639229</v>
      </c>
      <c r="N6" s="24">
        <f t="shared" si="3"/>
        <v>0.13188886606808536</v>
      </c>
      <c r="O6" s="24">
        <f t="shared" si="4"/>
        <v>2.0903160518306929E-2</v>
      </c>
      <c r="P6" s="24">
        <f t="shared" si="0"/>
        <v>0.15849071374619328</v>
      </c>
    </row>
    <row r="7" spans="1:16" x14ac:dyDescent="0.3">
      <c r="A7" t="s">
        <v>197</v>
      </c>
      <c r="C7" t="s">
        <v>244</v>
      </c>
      <c r="D7" s="70">
        <v>2018.5628999999999</v>
      </c>
      <c r="E7" s="9">
        <f t="shared" si="1"/>
        <v>8.8014825953001031E-4</v>
      </c>
      <c r="F7" s="1">
        <v>13.87</v>
      </c>
      <c r="J7" s="23" t="s">
        <v>197</v>
      </c>
      <c r="K7" s="53">
        <v>609.21327099999996</v>
      </c>
      <c r="L7" s="53">
        <v>2018.5628999999999</v>
      </c>
      <c r="M7" s="24">
        <f t="shared" si="2"/>
        <v>2.4816318977934434E-4</v>
      </c>
      <c r="N7" s="24">
        <f t="shared" si="3"/>
        <v>8.8014825953001031E-4</v>
      </c>
      <c r="O7" s="24">
        <f t="shared" si="4"/>
        <v>-6.3198506975066602E-4</v>
      </c>
      <c r="P7" s="24">
        <f t="shared" si="0"/>
        <v>-0.71804387829857119</v>
      </c>
    </row>
    <row r="8" spans="1:16" x14ac:dyDescent="0.3">
      <c r="A8" t="s">
        <v>198</v>
      </c>
      <c r="C8" t="s">
        <v>245</v>
      </c>
      <c r="D8" s="70">
        <v>700061.09</v>
      </c>
      <c r="E8" s="9">
        <f t="shared" si="1"/>
        <v>0.30524565270083082</v>
      </c>
      <c r="F8" s="1">
        <v>44.39</v>
      </c>
      <c r="J8" s="23" t="s">
        <v>198</v>
      </c>
      <c r="K8" s="53">
        <v>751966.6</v>
      </c>
      <c r="L8" s="53">
        <v>700061.09</v>
      </c>
      <c r="M8" s="24">
        <f t="shared" si="2"/>
        <v>0.30631379673856174</v>
      </c>
      <c r="N8" s="24">
        <f t="shared" si="3"/>
        <v>0.30524565270083082</v>
      </c>
      <c r="O8" s="24">
        <f t="shared" si="4"/>
        <v>1.0681440377309226E-3</v>
      </c>
      <c r="P8" s="24">
        <f t="shared" si="0"/>
        <v>3.4992932029660473E-3</v>
      </c>
    </row>
    <row r="9" spans="1:16" x14ac:dyDescent="0.3">
      <c r="A9" t="s">
        <v>186</v>
      </c>
      <c r="C9" t="s">
        <v>186</v>
      </c>
      <c r="D9" s="70">
        <v>8275.3554000000004</v>
      </c>
      <c r="E9" s="9">
        <f t="shared" si="1"/>
        <v>3.608279757991328E-3</v>
      </c>
      <c r="F9" s="1">
        <v>44.76</v>
      </c>
      <c r="J9" s="23" t="s">
        <v>186</v>
      </c>
      <c r="K9" s="53">
        <v>3027.9324000000001</v>
      </c>
      <c r="L9" s="53">
        <v>8275.3554000000004</v>
      </c>
      <c r="M9" s="24">
        <f t="shared" si="2"/>
        <v>1.2334290774506547E-3</v>
      </c>
      <c r="N9" s="24">
        <f t="shared" si="3"/>
        <v>3.608279757991328E-3</v>
      </c>
      <c r="O9" s="24">
        <f t="shared" si="4"/>
        <v>-2.3748506805406733E-3</v>
      </c>
      <c r="P9" s="24">
        <f t="shared" si="0"/>
        <v>-0.65816700472878931</v>
      </c>
    </row>
    <row r="10" spans="1:16" x14ac:dyDescent="0.3">
      <c r="A10" t="s">
        <v>199</v>
      </c>
      <c r="C10" t="s">
        <v>246</v>
      </c>
      <c r="D10" s="70">
        <v>558408.39</v>
      </c>
      <c r="E10" s="9">
        <f t="shared" si="1"/>
        <v>0.24348122744426506</v>
      </c>
      <c r="F10" s="1">
        <v>69.099999999999994</v>
      </c>
      <c r="J10" s="23" t="s">
        <v>199</v>
      </c>
      <c r="K10" s="53">
        <v>590482.56000000006</v>
      </c>
      <c r="L10" s="53">
        <v>558408.39</v>
      </c>
      <c r="M10" s="24">
        <f t="shared" si="2"/>
        <v>0.24053322961618986</v>
      </c>
      <c r="N10" s="24">
        <f t="shared" si="3"/>
        <v>0.24348122744426506</v>
      </c>
      <c r="O10" s="24">
        <f t="shared" si="4"/>
        <v>-2.9479978280751995E-3</v>
      </c>
      <c r="P10" s="24">
        <f t="shared" si="0"/>
        <v>-1.2107700700457635E-2</v>
      </c>
    </row>
    <row r="11" spans="1:16" x14ac:dyDescent="0.3">
      <c r="A11" t="s">
        <v>187</v>
      </c>
      <c r="C11" t="s">
        <v>187</v>
      </c>
      <c r="D11" s="70">
        <v>388036.26</v>
      </c>
      <c r="E11" s="9">
        <f t="shared" si="1"/>
        <v>0.16919435053202186</v>
      </c>
      <c r="F11" s="1">
        <v>86.02</v>
      </c>
      <c r="J11" s="23" t="s">
        <v>187</v>
      </c>
      <c r="K11" s="53">
        <v>405432.32000000001</v>
      </c>
      <c r="L11" s="53">
        <v>388036.26</v>
      </c>
      <c r="M11" s="24">
        <f t="shared" si="2"/>
        <v>0.16515296458609136</v>
      </c>
      <c r="N11" s="24">
        <f t="shared" si="3"/>
        <v>0.16919435053202186</v>
      </c>
      <c r="O11" s="24">
        <f t="shared" si="4"/>
        <v>-4.041385945930509E-3</v>
      </c>
      <c r="P11" s="24">
        <f t="shared" si="0"/>
        <v>-2.3886057266230276E-2</v>
      </c>
    </row>
    <row r="12" spans="1:16" x14ac:dyDescent="0.3">
      <c r="A12" t="s">
        <v>188</v>
      </c>
      <c r="C12" t="s">
        <v>188</v>
      </c>
      <c r="D12" s="70">
        <v>13784.032999999999</v>
      </c>
      <c r="E12" s="9">
        <f t="shared" si="1"/>
        <v>6.0102128371893821E-3</v>
      </c>
      <c r="F12" s="1">
        <v>86.62</v>
      </c>
      <c r="J12" s="23" t="s">
        <v>188</v>
      </c>
      <c r="K12" s="53">
        <v>18981.027999999998</v>
      </c>
      <c r="L12" s="53">
        <v>13784.032999999999</v>
      </c>
      <c r="M12" s="24">
        <f t="shared" si="2"/>
        <v>7.7319268604229873E-3</v>
      </c>
      <c r="N12" s="24">
        <f t="shared" si="3"/>
        <v>6.0102128371893821E-3</v>
      </c>
      <c r="O12" s="24">
        <f t="shared" si="4"/>
        <v>1.7217140232336052E-3</v>
      </c>
      <c r="P12" s="24">
        <f t="shared" si="0"/>
        <v>0.28646473425702301</v>
      </c>
    </row>
    <row r="13" spans="1:16" x14ac:dyDescent="0.3">
      <c r="A13" t="s">
        <v>189</v>
      </c>
      <c r="C13" t="s">
        <v>189</v>
      </c>
      <c r="D13" s="70">
        <v>35835.885000000002</v>
      </c>
      <c r="E13" s="9">
        <f t="shared" si="1"/>
        <v>1.5625419357240544E-2</v>
      </c>
      <c r="F13" s="1">
        <v>88.19</v>
      </c>
      <c r="J13" s="23" t="s">
        <v>189</v>
      </c>
      <c r="K13" s="53">
        <v>31181.100999999999</v>
      </c>
      <c r="L13" s="53">
        <v>35835.885000000002</v>
      </c>
      <c r="M13" s="24">
        <f t="shared" si="2"/>
        <v>1.2701629877974054E-2</v>
      </c>
      <c r="N13" s="24">
        <f t="shared" si="3"/>
        <v>1.5625419357240544E-2</v>
      </c>
      <c r="O13" s="24">
        <f t="shared" si="4"/>
        <v>-2.9237894792664906E-3</v>
      </c>
      <c r="P13" s="24">
        <f t="shared" si="0"/>
        <v>-0.18711750465190924</v>
      </c>
    </row>
    <row r="14" spans="1:16" x14ac:dyDescent="0.3">
      <c r="A14" t="s">
        <v>200</v>
      </c>
      <c r="C14" t="s">
        <v>247</v>
      </c>
      <c r="D14" s="70">
        <v>32973.786</v>
      </c>
      <c r="E14" s="9">
        <f t="shared" si="1"/>
        <v>1.43774664430893E-2</v>
      </c>
      <c r="F14" s="1">
        <v>89.62</v>
      </c>
      <c r="J14" s="23" t="s">
        <v>200</v>
      </c>
      <c r="K14" s="53">
        <v>44467.245999999999</v>
      </c>
      <c r="L14" s="53">
        <v>32973.786</v>
      </c>
      <c r="M14" s="24">
        <f t="shared" si="2"/>
        <v>1.8113744616805615E-2</v>
      </c>
      <c r="N14" s="24">
        <f t="shared" si="3"/>
        <v>1.43774664430893E-2</v>
      </c>
      <c r="O14" s="24">
        <f t="shared" si="4"/>
        <v>3.7362781737163148E-3</v>
      </c>
      <c r="P14" s="24">
        <f t="shared" si="0"/>
        <v>0.25987041517403098</v>
      </c>
    </row>
    <row r="15" spans="1:16" x14ac:dyDescent="0.3">
      <c r="A15" t="s">
        <v>201</v>
      </c>
      <c r="C15" t="s">
        <v>248</v>
      </c>
      <c r="D15" s="70">
        <v>11778.637000000001</v>
      </c>
      <c r="E15" s="9">
        <f t="shared" si="1"/>
        <v>5.1358057037438776E-3</v>
      </c>
      <c r="F15" s="1">
        <v>90.14</v>
      </c>
      <c r="J15" s="23" t="s">
        <v>201</v>
      </c>
      <c r="K15" s="53">
        <v>299.48109399999998</v>
      </c>
      <c r="L15" s="53">
        <v>0</v>
      </c>
      <c r="M15" s="24">
        <f t="shared" si="2"/>
        <v>1.2199370418122041E-4</v>
      </c>
      <c r="N15" s="56" t="s">
        <v>88</v>
      </c>
      <c r="O15" s="56" t="s">
        <v>88</v>
      </c>
      <c r="P15" s="56" t="s">
        <v>88</v>
      </c>
    </row>
    <row r="16" spans="1:16" x14ac:dyDescent="0.3">
      <c r="A16" t="s">
        <v>202</v>
      </c>
      <c r="C16" t="s">
        <v>249</v>
      </c>
      <c r="D16" s="70">
        <v>3742.9222</v>
      </c>
      <c r="E16" s="9">
        <f t="shared" si="1"/>
        <v>1.6320157572925953E-3</v>
      </c>
      <c r="F16" s="1">
        <v>90.3</v>
      </c>
      <c r="J16" s="23" t="s">
        <v>202</v>
      </c>
      <c r="K16" s="53">
        <v>9175.0908999999992</v>
      </c>
      <c r="L16" s="53">
        <v>11778.637000000001</v>
      </c>
      <c r="M16" s="24">
        <f t="shared" si="2"/>
        <v>3.7374757455988436E-3</v>
      </c>
      <c r="N16" s="24">
        <f>L16/SUM($L$4:$L$25)</f>
        <v>5.1358057037438776E-3</v>
      </c>
      <c r="O16" s="24">
        <f t="shared" si="4"/>
        <v>-1.398329958145034E-3</v>
      </c>
      <c r="P16" s="24">
        <f t="shared" ref="P16:P25" si="5">(M16/N16)-1</f>
        <v>-0.27227080594690045</v>
      </c>
    </row>
    <row r="17" spans="1:16" x14ac:dyDescent="0.3">
      <c r="A17" t="s">
        <v>203</v>
      </c>
      <c r="C17" t="s">
        <v>190</v>
      </c>
      <c r="D17" s="70">
        <v>57468.373</v>
      </c>
      <c r="E17" s="9">
        <f t="shared" si="1"/>
        <v>2.5057771781088138E-2</v>
      </c>
      <c r="F17" s="1">
        <v>92.81</v>
      </c>
      <c r="J17" s="23" t="s">
        <v>203</v>
      </c>
      <c r="K17" s="53">
        <v>2284.6424999999999</v>
      </c>
      <c r="L17" s="53">
        <v>3742.9222</v>
      </c>
      <c r="M17" s="24">
        <f t="shared" si="2"/>
        <v>9.3064973679054294E-4</v>
      </c>
      <c r="N17" s="24">
        <f t="shared" si="3"/>
        <v>1.6320157572925953E-3</v>
      </c>
      <c r="O17" s="24">
        <f t="shared" si="4"/>
        <v>-7.0136602050205235E-4</v>
      </c>
      <c r="P17" s="24">
        <f t="shared" si="5"/>
        <v>-0.42975444162718845</v>
      </c>
    </row>
    <row r="18" spans="1:16" x14ac:dyDescent="0.3">
      <c r="A18" t="s">
        <v>190</v>
      </c>
      <c r="C18" t="s">
        <v>191</v>
      </c>
      <c r="D18" s="70">
        <v>18560.37</v>
      </c>
      <c r="E18" s="9">
        <f t="shared" si="1"/>
        <v>8.0928255204398229E-3</v>
      </c>
      <c r="F18" s="1">
        <v>93.62</v>
      </c>
      <c r="J18" s="23" t="s">
        <v>190</v>
      </c>
      <c r="K18" s="53">
        <v>58382.743000000002</v>
      </c>
      <c r="L18" s="53">
        <v>57468.373</v>
      </c>
      <c r="M18" s="24">
        <f t="shared" si="2"/>
        <v>2.3782226062090642E-2</v>
      </c>
      <c r="N18" s="24">
        <f t="shared" si="3"/>
        <v>2.5057771781088138E-2</v>
      </c>
      <c r="O18" s="24">
        <f t="shared" si="4"/>
        <v>-1.2755457189974964E-3</v>
      </c>
      <c r="P18" s="24">
        <f t="shared" si="5"/>
        <v>-5.0904195717840661E-2</v>
      </c>
    </row>
    <row r="19" spans="1:16" x14ac:dyDescent="0.3">
      <c r="A19" t="s">
        <v>191</v>
      </c>
      <c r="C19" t="s">
        <v>192</v>
      </c>
      <c r="D19" s="70">
        <v>5533.5807000000004</v>
      </c>
      <c r="E19" s="9">
        <f t="shared" si="1"/>
        <v>2.4127915073014852E-3</v>
      </c>
      <c r="F19" s="1">
        <v>93.86</v>
      </c>
      <c r="J19" s="23" t="s">
        <v>191</v>
      </c>
      <c r="K19" s="53">
        <v>19758.415000000001</v>
      </c>
      <c r="L19" s="53">
        <v>18560.37</v>
      </c>
      <c r="M19" s="24">
        <f t="shared" si="2"/>
        <v>8.0485956639379328E-3</v>
      </c>
      <c r="N19" s="24">
        <f t="shared" si="3"/>
        <v>8.0928255204398229E-3</v>
      </c>
      <c r="O19" s="24">
        <f t="shared" si="4"/>
        <v>-4.4229856501890041E-5</v>
      </c>
      <c r="P19" s="24">
        <f t="shared" si="5"/>
        <v>-5.4653169514380373E-3</v>
      </c>
    </row>
    <row r="20" spans="1:16" x14ac:dyDescent="0.3">
      <c r="A20" t="s">
        <v>192</v>
      </c>
      <c r="C20" t="s">
        <v>250</v>
      </c>
      <c r="D20" s="70">
        <v>510.75610899999998</v>
      </c>
      <c r="E20" s="9">
        <f t="shared" si="1"/>
        <v>2.2270353843354115E-4</v>
      </c>
      <c r="F20" s="1">
        <v>93.88</v>
      </c>
      <c r="J20" s="23" t="s">
        <v>192</v>
      </c>
      <c r="K20" s="53">
        <v>5170.3316999999997</v>
      </c>
      <c r="L20" s="53">
        <v>5533.5807000000004</v>
      </c>
      <c r="M20" s="24">
        <f t="shared" si="2"/>
        <v>2.1061360084673208E-3</v>
      </c>
      <c r="N20" s="24">
        <f t="shared" si="3"/>
        <v>2.4127915073014852E-3</v>
      </c>
      <c r="O20" s="24">
        <f t="shared" si="4"/>
        <v>-3.0665549883416438E-4</v>
      </c>
      <c r="P20" s="24">
        <f t="shared" si="5"/>
        <v>-0.12709573036301591</v>
      </c>
    </row>
    <row r="21" spans="1:16" x14ac:dyDescent="0.3">
      <c r="A21" t="s">
        <v>204</v>
      </c>
      <c r="C21" t="s">
        <v>251</v>
      </c>
      <c r="D21" s="70">
        <v>1191.336</v>
      </c>
      <c r="E21" s="9">
        <f t="shared" si="1"/>
        <v>5.1945485915521608E-4</v>
      </c>
      <c r="F21" s="1">
        <v>93.93</v>
      </c>
      <c r="J21" s="23" t="s">
        <v>204</v>
      </c>
      <c r="K21" s="53">
        <v>359.85837600000002</v>
      </c>
      <c r="L21" s="53">
        <v>510.75610899999998</v>
      </c>
      <c r="M21" s="24">
        <f t="shared" si="2"/>
        <v>1.4658840624135822E-4</v>
      </c>
      <c r="N21" s="24">
        <f t="shared" si="3"/>
        <v>2.2270353843354115E-4</v>
      </c>
      <c r="O21" s="24">
        <f t="shared" si="4"/>
        <v>-7.6115132192182926E-5</v>
      </c>
      <c r="P21" s="24">
        <f t="shared" si="5"/>
        <v>-0.34177783041780041</v>
      </c>
    </row>
    <row r="22" spans="1:16" x14ac:dyDescent="0.3">
      <c r="A22" t="s">
        <v>205</v>
      </c>
      <c r="C22" t="s">
        <v>252</v>
      </c>
      <c r="D22" s="70">
        <v>2086.8422</v>
      </c>
      <c r="E22" s="9">
        <f t="shared" si="1"/>
        <v>9.0991988916658371E-4</v>
      </c>
      <c r="F22" s="1">
        <v>94.02</v>
      </c>
      <c r="J22" s="23" t="s">
        <v>205</v>
      </c>
      <c r="K22" s="53">
        <v>132.790795</v>
      </c>
      <c r="L22" s="53">
        <v>1191.336</v>
      </c>
      <c r="M22" s="24">
        <f t="shared" si="2"/>
        <v>5.4092366055064173E-5</v>
      </c>
      <c r="N22" s="24">
        <f t="shared" si="3"/>
        <v>5.1945485915521608E-4</v>
      </c>
      <c r="O22" s="24">
        <f t="shared" si="4"/>
        <v>-4.6536249310015189E-4</v>
      </c>
      <c r="P22" s="24">
        <f t="shared" si="5"/>
        <v>-0.89586705157973878</v>
      </c>
    </row>
    <row r="23" spans="1:16" x14ac:dyDescent="0.3">
      <c r="A23" t="s">
        <v>206</v>
      </c>
      <c r="C23" t="s">
        <v>193</v>
      </c>
      <c r="D23" s="70">
        <v>69056.997000000003</v>
      </c>
      <c r="E23" s="9">
        <f t="shared" si="1"/>
        <v>3.0110726655047087E-2</v>
      </c>
      <c r="F23" s="1">
        <v>97.03</v>
      </c>
      <c r="J23" s="23" t="s">
        <v>206</v>
      </c>
      <c r="K23" s="53">
        <v>2059.7485000000001</v>
      </c>
      <c r="L23" s="53">
        <v>2086.8422</v>
      </c>
      <c r="M23" s="24">
        <f t="shared" si="2"/>
        <v>8.3903910540914645E-4</v>
      </c>
      <c r="N23" s="24">
        <f t="shared" si="3"/>
        <v>9.0991988916658371E-4</v>
      </c>
      <c r="O23" s="24">
        <f t="shared" si="4"/>
        <v>-7.0880783757437259E-5</v>
      </c>
      <c r="P23" s="24">
        <f t="shared" si="5"/>
        <v>-7.7897828810356673E-2</v>
      </c>
    </row>
    <row r="24" spans="1:16" x14ac:dyDescent="0.3">
      <c r="A24" t="s">
        <v>193</v>
      </c>
      <c r="C24" t="s">
        <v>194</v>
      </c>
      <c r="D24" s="71">
        <v>68033.186000000002</v>
      </c>
      <c r="E24" s="9">
        <f t="shared" si="1"/>
        <v>2.9664317246780602E-2</v>
      </c>
      <c r="F24" s="1">
        <v>100</v>
      </c>
      <c r="J24" s="23" t="s">
        <v>193</v>
      </c>
      <c r="K24" s="53">
        <v>78585.183000000005</v>
      </c>
      <c r="L24" s="53">
        <v>69056.997000000003</v>
      </c>
      <c r="M24" s="24">
        <f t="shared" si="2"/>
        <v>3.2011695429191508E-2</v>
      </c>
      <c r="N24" s="24">
        <f t="shared" si="3"/>
        <v>3.0110726655047087E-2</v>
      </c>
      <c r="O24" s="24">
        <f t="shared" si="4"/>
        <v>1.9009687741444216E-3</v>
      </c>
      <c r="P24" s="24">
        <f t="shared" si="5"/>
        <v>6.3132610379091902E-2</v>
      </c>
    </row>
    <row r="25" spans="1:16" x14ac:dyDescent="0.3">
      <c r="A25" t="s">
        <v>194</v>
      </c>
      <c r="D25" s="70">
        <f>SUM(D4:D24)</f>
        <v>2293435.0868090005</v>
      </c>
      <c r="E25" s="9"/>
      <c r="F25" s="1"/>
      <c r="I25" s="9"/>
      <c r="J25" s="25" t="s">
        <v>194</v>
      </c>
      <c r="K25" s="54">
        <v>50514.756000000001</v>
      </c>
      <c r="L25" s="54">
        <v>68033.186000000002</v>
      </c>
      <c r="M25" s="24">
        <f t="shared" si="2"/>
        <v>2.0577199441680044E-2</v>
      </c>
      <c r="N25" s="26">
        <f t="shared" si="3"/>
        <v>2.9664317246780602E-2</v>
      </c>
      <c r="O25" s="26">
        <f t="shared" si="4"/>
        <v>-9.0871178051005579E-3</v>
      </c>
      <c r="P25" s="26">
        <f t="shared" si="5"/>
        <v>-0.30633160134797177</v>
      </c>
    </row>
    <row r="26" spans="1:16" x14ac:dyDescent="0.3">
      <c r="D26" s="3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39D5-34C3-4AC9-89C0-75181A0B905E}">
  <sheetPr codeName="Sheet10"/>
  <dimension ref="B4:O109"/>
  <sheetViews>
    <sheetView workbookViewId="0">
      <selection activeCell="J12" sqref="J12"/>
    </sheetView>
  </sheetViews>
  <sheetFormatPr defaultRowHeight="14.4" x14ac:dyDescent="0.3"/>
  <cols>
    <col min="9" max="9" width="22.25" customWidth="1"/>
    <col min="10" max="10" width="14.5" customWidth="1"/>
    <col min="11" max="11" width="21.75" customWidth="1"/>
    <col min="12" max="12" width="14.5" customWidth="1"/>
    <col min="13" max="13" width="11.25" customWidth="1"/>
    <col min="14" max="14" width="14.5" customWidth="1"/>
  </cols>
  <sheetData>
    <row r="4" spans="7:12" x14ac:dyDescent="0.3">
      <c r="G4" s="1">
        <f>H4-1</f>
        <v>-0.26765185120577228</v>
      </c>
      <c r="H4">
        <f>J4/L4</f>
        <v>0.73234814879422772</v>
      </c>
      <c r="I4" t="s">
        <v>140</v>
      </c>
      <c r="J4" s="33">
        <v>467600.58</v>
      </c>
      <c r="K4" t="s">
        <v>140</v>
      </c>
      <c r="L4" s="33">
        <v>638494.93000000005</v>
      </c>
    </row>
    <row r="5" spans="7:12" x14ac:dyDescent="0.3">
      <c r="G5" s="1">
        <f t="shared" ref="G5:G24" si="0">H5-1</f>
        <v>-0.20379742914536603</v>
      </c>
      <c r="H5">
        <f t="shared" ref="H5:H24" si="1">J5/L5</f>
        <v>0.79620257085463397</v>
      </c>
      <c r="I5" t="s">
        <v>43</v>
      </c>
      <c r="J5" s="33">
        <v>190213.67</v>
      </c>
      <c r="K5" t="s">
        <v>43</v>
      </c>
      <c r="L5" s="33">
        <v>238901.1</v>
      </c>
    </row>
    <row r="6" spans="7:12" x14ac:dyDescent="0.3">
      <c r="G6" s="1">
        <f t="shared" si="0"/>
        <v>-0.14763920786617646</v>
      </c>
      <c r="H6">
        <f t="shared" si="1"/>
        <v>0.85236079213382354</v>
      </c>
      <c r="I6" t="s">
        <v>32</v>
      </c>
      <c r="J6" s="33">
        <v>745653.54</v>
      </c>
      <c r="K6" t="s">
        <v>32</v>
      </c>
      <c r="L6" s="33">
        <v>874809.76</v>
      </c>
    </row>
    <row r="7" spans="7:12" x14ac:dyDescent="0.3">
      <c r="G7" s="1">
        <f t="shared" si="0"/>
        <v>9.0649852326872837E-2</v>
      </c>
      <c r="H7">
        <f t="shared" si="1"/>
        <v>1.0906498523268728</v>
      </c>
      <c r="I7" t="s">
        <v>141</v>
      </c>
      <c r="J7" s="33">
        <v>48771.703000000001</v>
      </c>
      <c r="K7" t="s">
        <v>141</v>
      </c>
      <c r="L7" s="33">
        <v>44718.021000000001</v>
      </c>
    </row>
    <row r="8" spans="7:12" x14ac:dyDescent="0.3">
      <c r="G8" s="1">
        <f t="shared" si="0"/>
        <v>9.287795220555517E-2</v>
      </c>
      <c r="H8">
        <f t="shared" si="1"/>
        <v>1.0928779522055552</v>
      </c>
      <c r="I8" t="s">
        <v>142</v>
      </c>
      <c r="J8" s="33">
        <v>59112.315999999999</v>
      </c>
      <c r="K8" t="s">
        <v>142</v>
      </c>
      <c r="L8" s="33">
        <v>54088.671000000002</v>
      </c>
    </row>
    <row r="9" spans="7:12" x14ac:dyDescent="0.3">
      <c r="G9" s="1">
        <f t="shared" si="0"/>
        <v>-0.30590041742516771</v>
      </c>
      <c r="H9">
        <f t="shared" si="1"/>
        <v>0.69409958257483229</v>
      </c>
      <c r="I9" t="s">
        <v>45</v>
      </c>
      <c r="J9" s="33">
        <v>526735.61199999996</v>
      </c>
      <c r="K9" t="s">
        <v>45</v>
      </c>
      <c r="L9" s="33">
        <v>758876.14</v>
      </c>
    </row>
    <row r="10" spans="7:12" x14ac:dyDescent="0.3">
      <c r="G10" s="1">
        <f t="shared" si="0"/>
        <v>-0.23990421452654931</v>
      </c>
      <c r="H10">
        <f t="shared" si="1"/>
        <v>0.76009578547345069</v>
      </c>
      <c r="I10" t="s">
        <v>143</v>
      </c>
      <c r="J10" s="34">
        <v>1330290</v>
      </c>
      <c r="K10" t="s">
        <v>143</v>
      </c>
      <c r="L10" s="34">
        <v>1750161</v>
      </c>
    </row>
    <row r="11" spans="7:12" x14ac:dyDescent="0.3">
      <c r="G11" s="1">
        <f t="shared" si="0"/>
        <v>-0.2023927132830533</v>
      </c>
      <c r="H11">
        <f t="shared" si="1"/>
        <v>0.7976072867169467</v>
      </c>
      <c r="I11" t="s">
        <v>34</v>
      </c>
      <c r="J11" s="33">
        <v>446342.92</v>
      </c>
      <c r="K11" t="s">
        <v>34</v>
      </c>
      <c r="L11" s="33">
        <v>559602.36</v>
      </c>
    </row>
    <row r="12" spans="7:12" x14ac:dyDescent="0.3">
      <c r="G12" s="1">
        <f t="shared" si="0"/>
        <v>-0.48485639566833871</v>
      </c>
      <c r="H12">
        <f t="shared" si="1"/>
        <v>0.51514360433166129</v>
      </c>
      <c r="I12" t="s">
        <v>144</v>
      </c>
      <c r="J12" s="33">
        <v>227817.36</v>
      </c>
      <c r="K12" t="s">
        <v>144</v>
      </c>
      <c r="L12" s="33">
        <v>442240.49</v>
      </c>
    </row>
    <row r="13" spans="7:12" x14ac:dyDescent="0.3">
      <c r="G13" s="1">
        <f t="shared" si="0"/>
        <v>-5.166022246524582E-2</v>
      </c>
      <c r="H13">
        <f t="shared" si="1"/>
        <v>0.94833977753475418</v>
      </c>
      <c r="I13" t="s">
        <v>145</v>
      </c>
      <c r="J13" s="33">
        <v>153948.32999999999</v>
      </c>
      <c r="K13" t="s">
        <v>145</v>
      </c>
      <c r="L13" s="33">
        <v>162334.57</v>
      </c>
    </row>
    <row r="14" spans="7:12" x14ac:dyDescent="0.3">
      <c r="G14" s="1">
        <f t="shared" si="0"/>
        <v>0.13152870968276731</v>
      </c>
      <c r="H14">
        <f t="shared" si="1"/>
        <v>1.1315287096827673</v>
      </c>
      <c r="I14" t="s">
        <v>36</v>
      </c>
      <c r="J14" s="33">
        <v>195877.43</v>
      </c>
      <c r="K14" t="s">
        <v>36</v>
      </c>
      <c r="L14" s="33">
        <v>173108.67</v>
      </c>
    </row>
    <row r="15" spans="7:12" x14ac:dyDescent="0.3">
      <c r="G15" s="1">
        <f t="shared" si="0"/>
        <v>-0.22200993722545059</v>
      </c>
      <c r="H15">
        <f t="shared" si="1"/>
        <v>0.77799006277454941</v>
      </c>
      <c r="I15" t="s">
        <v>37</v>
      </c>
      <c r="J15" s="33">
        <v>61488.24</v>
      </c>
      <c r="K15" t="s">
        <v>37</v>
      </c>
      <c r="L15" s="33">
        <v>79034.736999999994</v>
      </c>
    </row>
    <row r="16" spans="7:12" x14ac:dyDescent="0.3">
      <c r="G16" s="1">
        <f t="shared" si="0"/>
        <v>-0.2025393674984578</v>
      </c>
      <c r="H16">
        <f t="shared" si="1"/>
        <v>0.7974606325015422</v>
      </c>
      <c r="I16" t="s">
        <v>146</v>
      </c>
      <c r="J16" s="33">
        <v>242441.31</v>
      </c>
      <c r="K16" t="s">
        <v>146</v>
      </c>
      <c r="L16" s="33">
        <v>304016.65000000002</v>
      </c>
    </row>
    <row r="17" spans="7:12" x14ac:dyDescent="0.3">
      <c r="G17" s="1">
        <f t="shared" si="0"/>
        <v>1.6191378704543791E-2</v>
      </c>
      <c r="H17">
        <f t="shared" si="1"/>
        <v>1.0161913787045438</v>
      </c>
      <c r="I17" t="s">
        <v>147</v>
      </c>
      <c r="J17" s="33">
        <v>229577.12299999999</v>
      </c>
      <c r="K17" t="s">
        <v>147</v>
      </c>
      <c r="L17" s="33">
        <v>225919.18</v>
      </c>
    </row>
    <row r="18" spans="7:12" x14ac:dyDescent="0.3">
      <c r="G18" s="1">
        <f t="shared" si="0"/>
        <v>-5.1203601716322655E-2</v>
      </c>
      <c r="H18">
        <f t="shared" si="1"/>
        <v>0.94879639828367734</v>
      </c>
      <c r="I18" t="s">
        <v>148</v>
      </c>
      <c r="J18" s="33">
        <v>489126.47</v>
      </c>
      <c r="K18" t="s">
        <v>148</v>
      </c>
      <c r="L18" s="33">
        <v>515523.11</v>
      </c>
    </row>
    <row r="19" spans="7:12" x14ac:dyDescent="0.3">
      <c r="G19" s="1">
        <f t="shared" si="0"/>
        <v>-0.14598390702675645</v>
      </c>
      <c r="H19">
        <f t="shared" si="1"/>
        <v>0.85401609297324355</v>
      </c>
      <c r="I19" t="s">
        <v>50</v>
      </c>
      <c r="J19" s="33">
        <v>703902.96</v>
      </c>
      <c r="K19" t="s">
        <v>50</v>
      </c>
      <c r="L19" s="33">
        <v>824226.81</v>
      </c>
    </row>
    <row r="20" spans="7:12" x14ac:dyDescent="0.3">
      <c r="G20" s="1">
        <f t="shared" si="0"/>
        <v>-4.1354182571613052E-2</v>
      </c>
      <c r="H20">
        <f t="shared" si="1"/>
        <v>0.95864581742838695</v>
      </c>
      <c r="I20" t="s">
        <v>149</v>
      </c>
      <c r="J20" s="33">
        <v>511947.52399999998</v>
      </c>
      <c r="K20" t="s">
        <v>149</v>
      </c>
      <c r="L20" s="33">
        <v>534031.98</v>
      </c>
    </row>
    <row r="21" spans="7:12" x14ac:dyDescent="0.3">
      <c r="G21" s="1">
        <f t="shared" si="0"/>
        <v>-0.54336927790969347</v>
      </c>
      <c r="H21">
        <f t="shared" si="1"/>
        <v>0.45663072209030647</v>
      </c>
      <c r="I21" t="s">
        <v>150</v>
      </c>
      <c r="J21" s="33">
        <v>55221.061000000002</v>
      </c>
      <c r="K21" t="s">
        <v>150</v>
      </c>
      <c r="L21" s="33">
        <v>120931.55</v>
      </c>
    </row>
    <row r="22" spans="7:12" x14ac:dyDescent="0.3">
      <c r="G22" s="1">
        <f t="shared" si="0"/>
        <v>-3.8286790136241811E-2</v>
      </c>
      <c r="H22">
        <f t="shared" si="1"/>
        <v>0.96171320986375819</v>
      </c>
      <c r="I22" t="s">
        <v>39</v>
      </c>
      <c r="J22" s="33">
        <v>242474.28</v>
      </c>
      <c r="K22" t="s">
        <v>39</v>
      </c>
      <c r="L22" s="33">
        <v>252127.43</v>
      </c>
    </row>
    <row r="23" spans="7:12" x14ac:dyDescent="0.3">
      <c r="G23" s="1">
        <f t="shared" si="0"/>
        <v>-0.44506147897493764</v>
      </c>
      <c r="H23">
        <f t="shared" si="1"/>
        <v>0.55493852102506236</v>
      </c>
      <c r="I23" t="s">
        <v>151</v>
      </c>
      <c r="J23" s="33">
        <v>204046.66</v>
      </c>
      <c r="K23" t="s">
        <v>151</v>
      </c>
      <c r="L23" s="33">
        <v>367692.37</v>
      </c>
    </row>
    <row r="24" spans="7:12" x14ac:dyDescent="0.3">
      <c r="G24" s="1">
        <f t="shared" si="0"/>
        <v>4.5413049081681489</v>
      </c>
      <c r="H24">
        <f t="shared" si="1"/>
        <v>5.5413049081681489</v>
      </c>
      <c r="I24" t="s">
        <v>153</v>
      </c>
      <c r="J24" s="33">
        <v>9798.8546000000006</v>
      </c>
      <c r="K24" t="s">
        <v>152</v>
      </c>
      <c r="L24" s="33">
        <v>1768.3298</v>
      </c>
    </row>
    <row r="33" spans="8:15" x14ac:dyDescent="0.3">
      <c r="I33" t="s">
        <v>171</v>
      </c>
      <c r="J33" t="s">
        <v>172</v>
      </c>
      <c r="M33" t="s">
        <v>171</v>
      </c>
      <c r="N33" t="s">
        <v>172</v>
      </c>
    </row>
    <row r="34" spans="8:15" x14ac:dyDescent="0.3">
      <c r="H34" t="s">
        <v>154</v>
      </c>
      <c r="I34" s="33">
        <v>378304.06</v>
      </c>
      <c r="J34" s="33">
        <v>89296.52</v>
      </c>
      <c r="K34" s="1">
        <f>(I34/M34)-1</f>
        <v>-0.23161891404483381</v>
      </c>
      <c r="L34" t="s">
        <v>154</v>
      </c>
      <c r="M34" s="33">
        <v>492339.11</v>
      </c>
      <c r="N34" s="33">
        <v>146155.79999999999</v>
      </c>
      <c r="O34" s="1">
        <f>(J34/N34)-1</f>
        <v>-0.38903197820408075</v>
      </c>
    </row>
    <row r="35" spans="8:15" x14ac:dyDescent="0.3">
      <c r="H35" t="s">
        <v>155</v>
      </c>
      <c r="I35" s="33">
        <v>167660.1</v>
      </c>
      <c r="J35" s="33">
        <v>22553.61</v>
      </c>
      <c r="K35" s="1">
        <f t="shared" ref="K35:K54" si="2">(I35/M35)-1</f>
        <v>-0.22504795492468188</v>
      </c>
      <c r="L35" t="s">
        <v>155</v>
      </c>
      <c r="M35" s="34">
        <v>216349</v>
      </c>
      <c r="N35" s="33">
        <v>22552.080000000002</v>
      </c>
      <c r="O35" s="1">
        <f t="shared" ref="O35:O54" si="3">(J35/N35)-1</f>
        <v>6.7842966147591E-5</v>
      </c>
    </row>
    <row r="36" spans="8:15" x14ac:dyDescent="0.3">
      <c r="H36" t="s">
        <v>156</v>
      </c>
      <c r="I36" s="33">
        <v>516768.6</v>
      </c>
      <c r="J36" s="34">
        <v>228885</v>
      </c>
      <c r="K36" s="1">
        <f t="shared" si="2"/>
        <v>-0.12558558698803124</v>
      </c>
      <c r="L36" t="s">
        <v>156</v>
      </c>
      <c r="M36" s="33">
        <v>590988.19999999995</v>
      </c>
      <c r="N36" s="33">
        <v>283821.59999999998</v>
      </c>
      <c r="O36" s="1">
        <f t="shared" si="3"/>
        <v>-0.19356032099036857</v>
      </c>
    </row>
    <row r="37" spans="8:15" x14ac:dyDescent="0.3">
      <c r="H37" t="s">
        <v>157</v>
      </c>
      <c r="I37" s="33">
        <v>39605.71</v>
      </c>
      <c r="J37" s="33">
        <v>9165.9950000000008</v>
      </c>
      <c r="K37" s="1">
        <f t="shared" si="2"/>
        <v>0.17439192466946807</v>
      </c>
      <c r="L37" t="s">
        <v>157</v>
      </c>
      <c r="M37" s="33">
        <v>33724.44</v>
      </c>
      <c r="N37" s="33">
        <v>10993.58</v>
      </c>
      <c r="O37" s="1">
        <f t="shared" si="3"/>
        <v>-0.16624111526909335</v>
      </c>
    </row>
    <row r="38" spans="8:15" x14ac:dyDescent="0.3">
      <c r="H38" t="s">
        <v>142</v>
      </c>
      <c r="I38" s="33">
        <v>50593.89</v>
      </c>
      <c r="J38" s="33">
        <v>8518.4282000000003</v>
      </c>
      <c r="K38" s="1">
        <f t="shared" si="2"/>
        <v>0.12800350481354483</v>
      </c>
      <c r="L38" t="s">
        <v>142</v>
      </c>
      <c r="M38" s="33">
        <v>44852.6</v>
      </c>
      <c r="N38" s="33">
        <v>9236.0709999999999</v>
      </c>
      <c r="O38" s="1">
        <f t="shared" si="3"/>
        <v>-7.7700009018986549E-2</v>
      </c>
    </row>
    <row r="39" spans="8:15" x14ac:dyDescent="0.3">
      <c r="H39" t="s">
        <v>45</v>
      </c>
      <c r="I39" s="33">
        <v>487555.5</v>
      </c>
      <c r="J39" s="33">
        <v>39180.11</v>
      </c>
      <c r="K39" s="1">
        <f t="shared" si="2"/>
        <v>-0.30700444234208402</v>
      </c>
      <c r="L39" t="s">
        <v>45</v>
      </c>
      <c r="M39" s="33">
        <v>703547.8</v>
      </c>
      <c r="N39" s="33">
        <v>55328.35</v>
      </c>
      <c r="O39" s="1">
        <f t="shared" si="3"/>
        <v>-0.29186194780795016</v>
      </c>
    </row>
    <row r="40" spans="8:15" x14ac:dyDescent="0.3">
      <c r="H40" t="s">
        <v>158</v>
      </c>
      <c r="I40" s="33">
        <v>735997.4</v>
      </c>
      <c r="J40" s="33">
        <v>594292.5</v>
      </c>
      <c r="K40" s="1">
        <f t="shared" si="2"/>
        <v>-0.21481357570786774</v>
      </c>
      <c r="L40" t="s">
        <v>158</v>
      </c>
      <c r="M40" s="33">
        <v>937353.7</v>
      </c>
      <c r="N40" s="33">
        <v>812807.2</v>
      </c>
      <c r="O40" s="1">
        <f t="shared" si="3"/>
        <v>-0.26883952307509085</v>
      </c>
    </row>
    <row r="41" spans="8:15" x14ac:dyDescent="0.3">
      <c r="H41" t="s">
        <v>159</v>
      </c>
      <c r="I41" s="33">
        <v>375389.3</v>
      </c>
      <c r="J41" s="33">
        <v>70953.62</v>
      </c>
      <c r="K41" s="1">
        <f t="shared" si="2"/>
        <v>-0.18686475789171975</v>
      </c>
      <c r="L41" t="s">
        <v>159</v>
      </c>
      <c r="M41" s="33">
        <v>461656.66</v>
      </c>
      <c r="N41" s="33">
        <v>97945.7</v>
      </c>
      <c r="O41" s="1">
        <f t="shared" si="3"/>
        <v>-0.2755820827254285</v>
      </c>
    </row>
    <row r="42" spans="8:15" x14ac:dyDescent="0.3">
      <c r="H42" t="s">
        <v>160</v>
      </c>
      <c r="I42" s="33">
        <v>106092.6</v>
      </c>
      <c r="J42" s="33">
        <v>121724.8</v>
      </c>
      <c r="K42" s="1">
        <f t="shared" si="2"/>
        <v>-0.4493512349743759</v>
      </c>
      <c r="L42" t="s">
        <v>160</v>
      </c>
      <c r="M42" s="33">
        <v>192668.37</v>
      </c>
      <c r="N42" s="33">
        <v>249572.1</v>
      </c>
      <c r="O42" s="1">
        <f t="shared" si="3"/>
        <v>-0.5122659944761454</v>
      </c>
    </row>
    <row r="43" spans="8:15" x14ac:dyDescent="0.3">
      <c r="H43" t="s">
        <v>161</v>
      </c>
      <c r="I43" s="33">
        <v>114345.7</v>
      </c>
      <c r="J43" s="33">
        <v>39602.660000000003</v>
      </c>
      <c r="K43" s="1">
        <f t="shared" si="2"/>
        <v>2.1147300191755036E-3</v>
      </c>
      <c r="L43" t="s">
        <v>161</v>
      </c>
      <c r="M43" s="33">
        <v>114104.4</v>
      </c>
      <c r="N43" s="33">
        <v>48230.13</v>
      </c>
      <c r="O43" s="1">
        <f t="shared" si="3"/>
        <v>-0.17888133413698026</v>
      </c>
    </row>
    <row r="44" spans="8:15" x14ac:dyDescent="0.3">
      <c r="H44" t="s">
        <v>162</v>
      </c>
      <c r="I44" s="33">
        <v>114097.1</v>
      </c>
      <c r="J44" s="33">
        <v>81780.294999999998</v>
      </c>
      <c r="K44" s="1">
        <f t="shared" si="2"/>
        <v>0.43266683961232388</v>
      </c>
      <c r="L44" t="s">
        <v>162</v>
      </c>
      <c r="M44" s="33">
        <v>79639.66</v>
      </c>
      <c r="N44" s="33">
        <v>93469.02</v>
      </c>
      <c r="O44" s="1">
        <f t="shared" si="3"/>
        <v>-0.12505453678662737</v>
      </c>
    </row>
    <row r="45" spans="8:15" x14ac:dyDescent="0.3">
      <c r="H45" t="s">
        <v>163</v>
      </c>
      <c r="I45" s="33">
        <v>38665.949999999997</v>
      </c>
      <c r="J45" s="33">
        <v>22822.29</v>
      </c>
      <c r="K45" s="1">
        <f t="shared" si="2"/>
        <v>-0.10515226617831763</v>
      </c>
      <c r="L45" t="s">
        <v>163</v>
      </c>
      <c r="M45" s="33">
        <v>43209.53</v>
      </c>
      <c r="N45" s="33">
        <v>35825.199999999997</v>
      </c>
      <c r="O45" s="1">
        <f t="shared" si="3"/>
        <v>-0.36295428915958594</v>
      </c>
    </row>
    <row r="46" spans="8:15" x14ac:dyDescent="0.3">
      <c r="H46" t="s">
        <v>164</v>
      </c>
      <c r="I46" s="33">
        <v>140246.20000000001</v>
      </c>
      <c r="J46" s="33">
        <v>102195.1</v>
      </c>
      <c r="K46" s="1">
        <f t="shared" si="2"/>
        <v>-0.24779790557663683</v>
      </c>
      <c r="L46" t="s">
        <v>164</v>
      </c>
      <c r="M46" s="33">
        <v>186447.5</v>
      </c>
      <c r="N46" s="33">
        <v>117569.1</v>
      </c>
      <c r="O46" s="1">
        <f t="shared" si="3"/>
        <v>-0.13076565185920452</v>
      </c>
    </row>
    <row r="47" spans="8:15" x14ac:dyDescent="0.3">
      <c r="H47" t="s">
        <v>165</v>
      </c>
      <c r="I47" s="33">
        <v>123214.27</v>
      </c>
      <c r="J47" s="33">
        <v>106362.9</v>
      </c>
      <c r="K47" s="1">
        <f t="shared" si="2"/>
        <v>7.2833380061193331E-2</v>
      </c>
      <c r="L47" t="s">
        <v>165</v>
      </c>
      <c r="M47" s="33">
        <v>114849.4</v>
      </c>
      <c r="N47" s="33">
        <v>111069.8</v>
      </c>
      <c r="O47" s="1">
        <f t="shared" si="3"/>
        <v>-4.2377856086893151E-2</v>
      </c>
    </row>
    <row r="48" spans="8:15" x14ac:dyDescent="0.3">
      <c r="H48" t="s">
        <v>166</v>
      </c>
      <c r="I48" s="33">
        <v>289917.8</v>
      </c>
      <c r="J48" s="33">
        <v>199208.6</v>
      </c>
      <c r="K48" s="1">
        <f t="shared" si="2"/>
        <v>-8.4195171013445314E-2</v>
      </c>
      <c r="L48" t="s">
        <v>166</v>
      </c>
      <c r="M48" s="33">
        <v>316571.59999999998</v>
      </c>
      <c r="N48" s="33">
        <v>198951.5</v>
      </c>
      <c r="O48" s="1">
        <f t="shared" si="3"/>
        <v>1.2922747503789633E-3</v>
      </c>
    </row>
    <row r="49" spans="2:15" x14ac:dyDescent="0.3">
      <c r="H49" t="s">
        <v>50</v>
      </c>
      <c r="I49" s="34">
        <v>212573</v>
      </c>
      <c r="J49" s="34">
        <v>491330</v>
      </c>
      <c r="K49" s="1">
        <f t="shared" si="2"/>
        <v>-9.8499145458632142E-2</v>
      </c>
      <c r="L49" t="s">
        <v>50</v>
      </c>
      <c r="M49" s="34">
        <v>235799</v>
      </c>
      <c r="N49" s="33">
        <v>588427.80000000005</v>
      </c>
      <c r="O49" s="1">
        <f t="shared" si="3"/>
        <v>-0.16501225808841802</v>
      </c>
    </row>
    <row r="50" spans="2:15" x14ac:dyDescent="0.3">
      <c r="H50" t="s">
        <v>167</v>
      </c>
      <c r="I50" s="33">
        <v>156063.20000000001</v>
      </c>
      <c r="J50" s="33">
        <v>355884.3</v>
      </c>
      <c r="K50" s="1">
        <f t="shared" si="2"/>
        <v>0.12082482282339213</v>
      </c>
      <c r="L50" t="s">
        <v>167</v>
      </c>
      <c r="M50" s="33">
        <v>139239.6</v>
      </c>
      <c r="N50" s="33">
        <v>394792.4</v>
      </c>
      <c r="O50" s="1">
        <f t="shared" si="3"/>
        <v>-9.8553315616004888E-2</v>
      </c>
    </row>
    <row r="51" spans="2:15" x14ac:dyDescent="0.3">
      <c r="H51" t="s">
        <v>168</v>
      </c>
      <c r="I51" s="33">
        <v>33537.976999999999</v>
      </c>
      <c r="J51" s="33">
        <v>21683.08</v>
      </c>
      <c r="K51" s="1">
        <f t="shared" si="2"/>
        <v>-0.55508187769956829</v>
      </c>
      <c r="L51" t="s">
        <v>168</v>
      </c>
      <c r="M51" s="33">
        <v>75380.11</v>
      </c>
      <c r="N51" s="33">
        <v>45551.44</v>
      </c>
      <c r="O51" s="1">
        <f t="shared" si="3"/>
        <v>-0.52398694750374519</v>
      </c>
    </row>
    <row r="52" spans="2:15" x14ac:dyDescent="0.3">
      <c r="H52" t="s">
        <v>169</v>
      </c>
      <c r="I52" s="33">
        <v>127015.2</v>
      </c>
      <c r="J52" s="33">
        <v>115459.1</v>
      </c>
      <c r="K52" s="1">
        <f t="shared" si="2"/>
        <v>0.1359009970586369</v>
      </c>
      <c r="L52" t="s">
        <v>169</v>
      </c>
      <c r="M52" s="33">
        <v>111818.9</v>
      </c>
      <c r="N52" s="33">
        <v>140308.5</v>
      </c>
      <c r="O52" s="1">
        <f t="shared" si="3"/>
        <v>-0.17710544977674192</v>
      </c>
    </row>
    <row r="53" spans="2:15" x14ac:dyDescent="0.3">
      <c r="H53" t="s">
        <v>170</v>
      </c>
      <c r="I53" s="33">
        <v>20710.418000000001</v>
      </c>
      <c r="J53" s="33">
        <v>183336.2</v>
      </c>
      <c r="K53" s="1">
        <f t="shared" si="2"/>
        <v>-0.27614727991004961</v>
      </c>
      <c r="L53" t="s">
        <v>170</v>
      </c>
      <c r="M53" s="33">
        <v>28611.37</v>
      </c>
      <c r="N53" s="34">
        <v>339081</v>
      </c>
      <c r="O53" s="1">
        <f t="shared" si="3"/>
        <v>-0.45931444109224639</v>
      </c>
    </row>
    <row r="54" spans="2:15" x14ac:dyDescent="0.3">
      <c r="H54" t="s">
        <v>153</v>
      </c>
      <c r="I54" s="33">
        <v>5648.7520000000004</v>
      </c>
      <c r="J54" s="33">
        <v>4150.1019999999999</v>
      </c>
      <c r="K54" s="1">
        <f t="shared" si="2"/>
        <v>7.9524335483221478</v>
      </c>
      <c r="L54" t="s">
        <v>173</v>
      </c>
      <c r="M54">
        <v>630.97391000000005</v>
      </c>
      <c r="N54" s="33">
        <v>1137.356</v>
      </c>
      <c r="O54" s="1">
        <f t="shared" si="3"/>
        <v>2.6489032457735306</v>
      </c>
    </row>
    <row r="63" spans="2:15" x14ac:dyDescent="0.3">
      <c r="B63" t="s">
        <v>171</v>
      </c>
      <c r="C63" t="s">
        <v>172</v>
      </c>
      <c r="D63" t="s">
        <v>174</v>
      </c>
      <c r="F63" t="s">
        <v>171</v>
      </c>
      <c r="G63" t="s">
        <v>172</v>
      </c>
      <c r="H63" t="s">
        <v>174</v>
      </c>
      <c r="J63" t="s">
        <v>171</v>
      </c>
      <c r="K63" t="s">
        <v>172</v>
      </c>
      <c r="L63" t="s">
        <v>174</v>
      </c>
    </row>
    <row r="64" spans="2:15" x14ac:dyDescent="0.3">
      <c r="B64" s="9">
        <f>(F64/J64)-1</f>
        <v>-0.19845709106282861</v>
      </c>
      <c r="C64" s="9">
        <f t="shared" ref="C64:D64" si="4">(G64/K64)-1</f>
        <v>-0.36495227223602089</v>
      </c>
      <c r="D64" s="9">
        <f t="shared" si="4"/>
        <v>-0.2377591940718593</v>
      </c>
      <c r="E64" t="s">
        <v>154</v>
      </c>
      <c r="F64" s="33">
        <v>25689.33</v>
      </c>
      <c r="G64" s="33">
        <v>6289.05</v>
      </c>
      <c r="H64" s="33">
        <v>31978.38</v>
      </c>
      <c r="I64" t="s">
        <v>154</v>
      </c>
      <c r="J64" s="33">
        <v>32049.85</v>
      </c>
      <c r="K64" s="33">
        <v>9903.2713999999996</v>
      </c>
      <c r="L64" s="33">
        <v>41953.120000000003</v>
      </c>
    </row>
    <row r="65" spans="2:12" x14ac:dyDescent="0.3">
      <c r="B65" s="9">
        <f t="shared" ref="B65:B84" si="5">(F65/J65)-1</f>
        <v>7.6996424726186286E-2</v>
      </c>
      <c r="C65" s="9">
        <f t="shared" ref="C65:C84" si="6">(G65/K65)-1</f>
        <v>-0.63812915733068665</v>
      </c>
      <c r="D65" s="9">
        <f t="shared" ref="D65:D84" si="7">(H65/L65)-1</f>
        <v>1.6842814278945628E-2</v>
      </c>
      <c r="E65" t="s">
        <v>155</v>
      </c>
      <c r="F65" s="33">
        <v>18715.71</v>
      </c>
      <c r="G65">
        <v>577.53718000000003</v>
      </c>
      <c r="H65" s="33">
        <v>19293.240000000002</v>
      </c>
      <c r="I65" t="s">
        <v>155</v>
      </c>
      <c r="J65" s="33">
        <v>17377.689999999999</v>
      </c>
      <c r="K65" s="33">
        <v>1595.9760000000001</v>
      </c>
      <c r="L65" s="33">
        <v>18973.669999999998</v>
      </c>
    </row>
    <row r="66" spans="2:12" x14ac:dyDescent="0.3">
      <c r="B66" s="9">
        <f t="shared" si="5"/>
        <v>1.9980282448999853E-2</v>
      </c>
      <c r="C66" s="9">
        <f t="shared" si="6"/>
        <v>0.16432936736315851</v>
      </c>
      <c r="D66" s="9">
        <f t="shared" si="7"/>
        <v>3.0802217832476719E-2</v>
      </c>
      <c r="E66" t="s">
        <v>156</v>
      </c>
      <c r="F66" s="33">
        <v>32144.75</v>
      </c>
      <c r="G66" s="33">
        <v>2973.9650000000001</v>
      </c>
      <c r="H66" s="33">
        <v>35118.71</v>
      </c>
      <c r="I66" t="s">
        <v>156</v>
      </c>
      <c r="J66" s="33">
        <v>31515.07</v>
      </c>
      <c r="K66" s="33">
        <v>2554.23</v>
      </c>
      <c r="L66" s="33">
        <v>34069.300000000003</v>
      </c>
    </row>
    <row r="67" spans="2:12" x14ac:dyDescent="0.3">
      <c r="B67" s="9">
        <f t="shared" si="5"/>
        <v>1.5666324218291217</v>
      </c>
      <c r="C67" s="9" t="e">
        <f t="shared" si="6"/>
        <v>#DIV/0!</v>
      </c>
      <c r="D67" s="9">
        <f t="shared" si="7"/>
        <v>1.5666324218291217</v>
      </c>
      <c r="E67" t="s">
        <v>157</v>
      </c>
      <c r="F67" s="33">
        <v>1765.085</v>
      </c>
      <c r="G67">
        <v>0</v>
      </c>
      <c r="H67" s="33">
        <v>1765.085</v>
      </c>
      <c r="I67" t="s">
        <v>157</v>
      </c>
      <c r="J67">
        <v>687.70462999999995</v>
      </c>
      <c r="K67">
        <v>0</v>
      </c>
      <c r="L67">
        <v>687.70462999999995</v>
      </c>
    </row>
    <row r="68" spans="2:12" x14ac:dyDescent="0.3">
      <c r="B68" s="9">
        <f t="shared" si="5"/>
        <v>1.7763798100958406E-2</v>
      </c>
      <c r="C68" s="9">
        <f t="shared" si="6"/>
        <v>-0.86289107451543112</v>
      </c>
      <c r="D68" s="9">
        <f t="shared" si="7"/>
        <v>-3.6837734523244459E-2</v>
      </c>
      <c r="E68" t="s">
        <v>142</v>
      </c>
      <c r="F68" s="33">
        <v>9205.8709999999992</v>
      </c>
      <c r="G68">
        <v>81.9746734</v>
      </c>
      <c r="H68" s="33">
        <v>9287.8449999999993</v>
      </c>
      <c r="I68" t="s">
        <v>142</v>
      </c>
      <c r="J68" s="33">
        <v>9045.1939999999995</v>
      </c>
      <c r="K68">
        <v>597.87991999999997</v>
      </c>
      <c r="L68" s="33">
        <v>9643.0740000000005</v>
      </c>
    </row>
    <row r="69" spans="2:12" x14ac:dyDescent="0.3">
      <c r="B69" s="9">
        <f t="shared" si="5"/>
        <v>-0.42951453605174128</v>
      </c>
      <c r="C69" s="9">
        <f t="shared" si="6"/>
        <v>-0.74122312542936053</v>
      </c>
      <c r="D69" s="9">
        <f t="shared" si="7"/>
        <v>-0.44117883006549408</v>
      </c>
      <c r="E69" t="s">
        <v>45</v>
      </c>
      <c r="F69" s="33">
        <v>88029.33</v>
      </c>
      <c r="G69" s="33">
        <v>1552.337</v>
      </c>
      <c r="H69" s="33">
        <v>89581.66</v>
      </c>
      <c r="I69" t="s">
        <v>45</v>
      </c>
      <c r="J69" s="34">
        <v>154306</v>
      </c>
      <c r="K69" s="33">
        <v>5998.7470000000003</v>
      </c>
      <c r="L69" s="33">
        <v>160304.70000000001</v>
      </c>
    </row>
    <row r="70" spans="2:12" x14ac:dyDescent="0.3">
      <c r="B70" s="9">
        <f t="shared" si="5"/>
        <v>-2.4075182810884721E-2</v>
      </c>
      <c r="C70" s="9">
        <f t="shared" si="6"/>
        <v>0.19982518343652989</v>
      </c>
      <c r="D70" s="9">
        <f t="shared" si="7"/>
        <v>8.277717408160945E-2</v>
      </c>
      <c r="E70" t="s">
        <v>158</v>
      </c>
      <c r="F70" s="33">
        <v>9375.9009999999998</v>
      </c>
      <c r="G70" s="33">
        <v>10522.87</v>
      </c>
      <c r="H70" s="33">
        <v>19898.77</v>
      </c>
      <c r="I70" t="s">
        <v>158</v>
      </c>
      <c r="J70" s="33">
        <v>9607.1959999999999</v>
      </c>
      <c r="K70" s="33">
        <v>8770.3359999999993</v>
      </c>
      <c r="L70" s="33">
        <v>18377.53</v>
      </c>
    </row>
    <row r="71" spans="2:12" x14ac:dyDescent="0.3">
      <c r="B71" s="9">
        <f t="shared" si="5"/>
        <v>-0.10217460708303805</v>
      </c>
      <c r="C71" s="9">
        <f t="shared" si="6"/>
        <v>-5.8166673841899774E-2</v>
      </c>
      <c r="D71" s="9">
        <f t="shared" si="7"/>
        <v>-9.8930063906862431E-2</v>
      </c>
      <c r="E71" t="s">
        <v>159</v>
      </c>
      <c r="F71" s="33">
        <v>47948.41</v>
      </c>
      <c r="G71" s="33">
        <v>4003.482</v>
      </c>
      <c r="H71" s="33">
        <v>51951.89</v>
      </c>
      <c r="I71" t="s">
        <v>159</v>
      </c>
      <c r="J71" s="33">
        <v>53405.05</v>
      </c>
      <c r="K71" s="33">
        <v>4250.7330000000002</v>
      </c>
      <c r="L71" s="33">
        <v>57655.78</v>
      </c>
    </row>
    <row r="72" spans="2:12" x14ac:dyDescent="0.3">
      <c r="B72" s="9">
        <f t="shared" si="5"/>
        <v>-0.40005158550582021</v>
      </c>
      <c r="C72" s="9">
        <f t="shared" si="6"/>
        <v>-0.39493183831759682</v>
      </c>
      <c r="D72" s="9">
        <f t="shared" si="7"/>
        <v>-0.39554198026567566</v>
      </c>
      <c r="E72" t="s">
        <v>160</v>
      </c>
      <c r="F72" s="33">
        <v>4007.7579999999998</v>
      </c>
      <c r="G72" s="33">
        <v>29871.84</v>
      </c>
      <c r="H72" s="33">
        <v>33879.599999999999</v>
      </c>
      <c r="I72" t="s">
        <v>160</v>
      </c>
      <c r="J72" s="33">
        <v>6680.1710000000003</v>
      </c>
      <c r="K72" s="33">
        <v>49369.38</v>
      </c>
      <c r="L72" s="33">
        <v>56049.55</v>
      </c>
    </row>
    <row r="73" spans="2:12" x14ac:dyDescent="0.3">
      <c r="B73" s="9">
        <f t="shared" si="5"/>
        <v>-0.18185670057717895</v>
      </c>
      <c r="C73" s="9">
        <f t="shared" si="6"/>
        <v>1.3569288541792028</v>
      </c>
      <c r="D73" s="9">
        <f t="shared" si="7"/>
        <v>-3.8780344517591381E-2</v>
      </c>
      <c r="E73" t="s">
        <v>161</v>
      </c>
      <c r="F73" s="33">
        <v>9814.6761000000006</v>
      </c>
      <c r="G73" s="33">
        <v>2898.4474</v>
      </c>
      <c r="H73" s="33">
        <v>12713.12</v>
      </c>
      <c r="I73" t="s">
        <v>161</v>
      </c>
      <c r="J73" s="33">
        <v>11996.28</v>
      </c>
      <c r="K73" s="33">
        <v>1229.7560000000001</v>
      </c>
      <c r="L73" s="33">
        <v>13226.03</v>
      </c>
    </row>
    <row r="74" spans="2:12" x14ac:dyDescent="0.3">
      <c r="B74" s="9">
        <f t="shared" si="5"/>
        <v>3.8983289625678772</v>
      </c>
      <c r="C74" s="9">
        <f t="shared" si="6"/>
        <v>-8.4629904633741759E-3</v>
      </c>
      <c r="D74" s="9">
        <f t="shared" si="7"/>
        <v>0.73283961853227719</v>
      </c>
      <c r="E74" t="s">
        <v>162</v>
      </c>
      <c r="F74" s="33">
        <v>1049.837</v>
      </c>
      <c r="G74">
        <v>907.46113000000003</v>
      </c>
      <c r="H74" s="33">
        <v>1957.2978000000001</v>
      </c>
      <c r="I74" t="s">
        <v>162</v>
      </c>
      <c r="J74">
        <v>214.32553999999999</v>
      </c>
      <c r="K74">
        <v>915.20651399999997</v>
      </c>
      <c r="L74" s="33">
        <v>1129.5319999999999</v>
      </c>
    </row>
    <row r="75" spans="2:12" x14ac:dyDescent="0.3">
      <c r="B75" s="9">
        <f t="shared" si="5"/>
        <v>-0.72357945460811246</v>
      </c>
      <c r="C75" s="9">
        <f t="shared" si="6"/>
        <v>2.7624336179538513</v>
      </c>
      <c r="D75" s="9">
        <f t="shared" si="7"/>
        <v>-1.0086560497467256E-2</v>
      </c>
      <c r="E75" t="s">
        <v>163</v>
      </c>
      <c r="F75">
        <v>271.09625999999997</v>
      </c>
      <c r="G75">
        <v>949.59128999999996</v>
      </c>
      <c r="H75" s="33">
        <v>1220.6880000000001</v>
      </c>
      <c r="I75" t="s">
        <v>163</v>
      </c>
      <c r="J75">
        <v>980.73846000000003</v>
      </c>
      <c r="K75">
        <v>252.38751999999999</v>
      </c>
      <c r="L75" s="33">
        <v>1233.126</v>
      </c>
    </row>
    <row r="76" spans="2:12" x14ac:dyDescent="0.3">
      <c r="B76" s="9">
        <f t="shared" si="5"/>
        <v>0.61112164090122745</v>
      </c>
      <c r="C76" s="9">
        <f t="shared" si="6"/>
        <v>-0.37135939429219755</v>
      </c>
      <c r="D76" s="9">
        <f t="shared" si="7"/>
        <v>0.28893463030513566</v>
      </c>
      <c r="E76" t="s">
        <v>164</v>
      </c>
      <c r="F76" s="33">
        <v>18700.740000000002</v>
      </c>
      <c r="G76" s="33">
        <v>3560.4450000000002</v>
      </c>
      <c r="H76" s="33">
        <v>22261.19</v>
      </c>
      <c r="I76" t="s">
        <v>164</v>
      </c>
      <c r="J76" s="33">
        <v>11607.28</v>
      </c>
      <c r="K76" s="33">
        <v>5663.7209999999995</v>
      </c>
      <c r="L76" s="34">
        <v>17271</v>
      </c>
    </row>
    <row r="77" spans="2:12" x14ac:dyDescent="0.3">
      <c r="B77" s="9">
        <f t="shared" si="5"/>
        <v>-8.1673945990315744E-2</v>
      </c>
      <c r="C77" s="9">
        <f t="shared" si="6"/>
        <v>-0.25321442030842523</v>
      </c>
      <c r="D77" s="9">
        <f t="shared" si="7"/>
        <v>-0.16133793836827881</v>
      </c>
      <c r="E77" t="s">
        <v>165</v>
      </c>
      <c r="F77" s="33">
        <v>140516.1</v>
      </c>
      <c r="G77" s="33">
        <v>99079.03</v>
      </c>
      <c r="H77" s="33">
        <v>239595.1</v>
      </c>
      <c r="I77" t="s">
        <v>165</v>
      </c>
      <c r="J77" s="33">
        <v>153013.29999999999</v>
      </c>
      <c r="K77" s="34">
        <v>132674</v>
      </c>
      <c r="L77" s="33">
        <v>285687.3</v>
      </c>
    </row>
    <row r="78" spans="2:12" x14ac:dyDescent="0.3">
      <c r="B78" s="9">
        <f t="shared" si="5"/>
        <v>-0.12938141375389411</v>
      </c>
      <c r="C78" s="9">
        <f t="shared" si="6"/>
        <v>-0.35571589491352007</v>
      </c>
      <c r="D78" s="9">
        <f t="shared" si="7"/>
        <v>-0.29796652407069568</v>
      </c>
      <c r="E78" t="s">
        <v>166</v>
      </c>
      <c r="F78" s="33">
        <v>79744.44</v>
      </c>
      <c r="G78" s="33">
        <v>172275.9</v>
      </c>
      <c r="H78" s="33">
        <v>252020.4</v>
      </c>
      <c r="I78" t="s">
        <v>166</v>
      </c>
      <c r="J78" s="33">
        <v>91595.15</v>
      </c>
      <c r="K78" s="33">
        <v>267391.2</v>
      </c>
      <c r="L78" s="33">
        <v>358986.3</v>
      </c>
    </row>
    <row r="79" spans="2:12" x14ac:dyDescent="0.3">
      <c r="B79" s="9">
        <f t="shared" si="5"/>
        <v>-0.25473034093858238</v>
      </c>
      <c r="C79" s="9">
        <f t="shared" si="6"/>
        <v>1.0561936601335016</v>
      </c>
      <c r="D79" s="9">
        <f t="shared" si="7"/>
        <v>0.40212008514022402</v>
      </c>
      <c r="E79" t="s">
        <v>50</v>
      </c>
      <c r="F79" s="33">
        <v>3974.38</v>
      </c>
      <c r="G79" s="33">
        <v>11011.83</v>
      </c>
      <c r="H79" s="33">
        <v>14986.21</v>
      </c>
      <c r="I79" t="s">
        <v>50</v>
      </c>
      <c r="J79" s="33">
        <v>5332.808</v>
      </c>
      <c r="K79" s="33">
        <v>5355.4440000000004</v>
      </c>
      <c r="L79" s="33">
        <v>10688.25</v>
      </c>
    </row>
    <row r="80" spans="2:12" x14ac:dyDescent="0.3">
      <c r="B80" s="9">
        <f t="shared" si="5"/>
        <v>-0.26626401252906873</v>
      </c>
      <c r="C80" s="9">
        <f t="shared" si="6"/>
        <v>-0.31404184891668951</v>
      </c>
      <c r="D80" s="9">
        <f t="shared" si="7"/>
        <v>-0.29196415279355004</v>
      </c>
      <c r="E80" t="s">
        <v>167</v>
      </c>
      <c r="F80" s="33">
        <v>5511.4520000000002</v>
      </c>
      <c r="G80" s="33">
        <v>5998.134</v>
      </c>
      <c r="H80" s="33">
        <v>11509.59</v>
      </c>
      <c r="I80" t="s">
        <v>167</v>
      </c>
      <c r="J80" s="33">
        <v>7511.4920000000002</v>
      </c>
      <c r="K80" s="33">
        <v>8744.1689999999999</v>
      </c>
      <c r="L80" s="33">
        <v>16255.66</v>
      </c>
    </row>
    <row r="81" spans="2:12" x14ac:dyDescent="0.3">
      <c r="B81" s="9">
        <f t="shared" si="5"/>
        <v>4.654231984580913</v>
      </c>
      <c r="C81" s="9">
        <f t="shared" si="6"/>
        <v>-0.79339839448992233</v>
      </c>
      <c r="D81" s="9">
        <f t="shared" si="7"/>
        <v>1.1747113933471796</v>
      </c>
      <c r="E81" t="s">
        <v>168</v>
      </c>
      <c r="F81" s="33">
        <v>1552.4169999999999</v>
      </c>
      <c r="G81">
        <v>100.28563</v>
      </c>
      <c r="H81" s="33">
        <v>1652.703</v>
      </c>
      <c r="I81" t="s">
        <v>168</v>
      </c>
      <c r="J81">
        <v>274.55842000000001</v>
      </c>
      <c r="K81">
        <v>485.40586000000002</v>
      </c>
      <c r="L81">
        <v>759.96429000000001</v>
      </c>
    </row>
    <row r="82" spans="2:12" x14ac:dyDescent="0.3">
      <c r="B82" s="9">
        <f t="shared" si="5"/>
        <v>4.7934291659592043</v>
      </c>
      <c r="C82" s="9">
        <f t="shared" si="6"/>
        <v>2.1263676469215049</v>
      </c>
      <c r="D82" s="9">
        <f t="shared" si="7"/>
        <v>3.1026839131226778</v>
      </c>
      <c r="E82" t="s">
        <v>169</v>
      </c>
      <c r="F82" s="33">
        <v>7881.9430000000002</v>
      </c>
      <c r="G82" s="33">
        <v>7365.8909999999996</v>
      </c>
      <c r="H82" s="33">
        <v>15247.834000000001</v>
      </c>
      <c r="I82" t="s">
        <v>169</v>
      </c>
      <c r="J82" s="33">
        <v>1360.4970000000001</v>
      </c>
      <c r="K82" s="33">
        <v>2356.0540000000001</v>
      </c>
      <c r="L82" s="33">
        <v>3716.5509999999999</v>
      </c>
    </row>
    <row r="83" spans="2:12" x14ac:dyDescent="0.3">
      <c r="B83" s="9" t="e">
        <f t="shared" si="5"/>
        <v>#DIV/0!</v>
      </c>
      <c r="C83" s="9" t="e">
        <f t="shared" si="6"/>
        <v>#DIV/0!</v>
      </c>
      <c r="D83" s="9" t="e">
        <f t="shared" si="7"/>
        <v>#DIV/0!</v>
      </c>
      <c r="E83" t="s">
        <v>170</v>
      </c>
      <c r="F83">
        <v>490.60718000000003</v>
      </c>
      <c r="G83">
        <v>0</v>
      </c>
      <c r="H83">
        <v>490.60718000000003</v>
      </c>
    </row>
    <row r="84" spans="2:12" x14ac:dyDescent="0.3">
      <c r="B84" s="9" t="e">
        <f t="shared" si="5"/>
        <v>#DIV/0!</v>
      </c>
      <c r="C84" s="9" t="e">
        <f t="shared" si="6"/>
        <v>#DIV/0!</v>
      </c>
      <c r="D84" s="9" t="e">
        <f t="shared" si="7"/>
        <v>#DIV/0!</v>
      </c>
      <c r="E84" t="s">
        <v>153</v>
      </c>
      <c r="F84">
        <v>832.55966000000001</v>
      </c>
      <c r="G84">
        <v>765.10317999999995</v>
      </c>
      <c r="H84" s="33">
        <v>1597.663</v>
      </c>
    </row>
    <row r="88" spans="2:12" x14ac:dyDescent="0.3">
      <c r="B88" t="s">
        <v>171</v>
      </c>
      <c r="C88" t="s">
        <v>172</v>
      </c>
      <c r="D88" t="s">
        <v>174</v>
      </c>
      <c r="F88" t="s">
        <v>171</v>
      </c>
      <c r="G88" t="s">
        <v>172</v>
      </c>
      <c r="H88" t="s">
        <v>174</v>
      </c>
      <c r="J88" t="s">
        <v>171</v>
      </c>
      <c r="K88" t="s">
        <v>172</v>
      </c>
      <c r="L88" t="s">
        <v>174</v>
      </c>
    </row>
    <row r="89" spans="2:12" x14ac:dyDescent="0.3">
      <c r="B89" s="9">
        <f>(F89/J89)-1</f>
        <v>-0.22485195955033033</v>
      </c>
      <c r="C89" s="9">
        <f t="shared" ref="C89:C109" si="8">(G89/K89)-1</f>
        <v>-0.37990557231178457</v>
      </c>
      <c r="D89" s="9">
        <f t="shared" ref="D89:D109" si="9">(H89/L89)-1</f>
        <v>-0.26071371986547076</v>
      </c>
      <c r="E89" t="s">
        <v>154</v>
      </c>
      <c r="F89" s="33">
        <v>370372.4</v>
      </c>
      <c r="G89" s="33">
        <v>89145.270999999993</v>
      </c>
      <c r="H89" s="33">
        <v>459517.7</v>
      </c>
      <c r="I89" t="s">
        <v>154</v>
      </c>
      <c r="J89" s="33">
        <v>477808.6</v>
      </c>
      <c r="K89" s="33">
        <v>143760.79999999999</v>
      </c>
      <c r="L89" s="33">
        <v>621569.36</v>
      </c>
    </row>
    <row r="90" spans="2:12" x14ac:dyDescent="0.3">
      <c r="B90" s="9">
        <f t="shared" ref="B90:B109" si="10">(F90/J90)-1</f>
        <v>-0.11133221928525838</v>
      </c>
      <c r="C90" s="9">
        <f t="shared" si="8"/>
        <v>0.51631617910301508</v>
      </c>
      <c r="D90" s="9">
        <f t="shared" si="9"/>
        <v>-6.205801182026105E-2</v>
      </c>
      <c r="E90" t="s">
        <v>155</v>
      </c>
      <c r="F90" s="33">
        <v>99817.919999999998</v>
      </c>
      <c r="G90" s="33">
        <v>14510.06</v>
      </c>
      <c r="H90" s="34">
        <v>114328</v>
      </c>
      <c r="I90" t="s">
        <v>155</v>
      </c>
      <c r="J90" s="33">
        <v>112323.1</v>
      </c>
      <c r="K90" s="33">
        <v>9569.2839000000004</v>
      </c>
      <c r="L90" s="33">
        <v>121892.4</v>
      </c>
    </row>
    <row r="91" spans="2:12" x14ac:dyDescent="0.3">
      <c r="B91" s="9">
        <f t="shared" si="10"/>
        <v>-0.13199525906747078</v>
      </c>
      <c r="C91" s="9">
        <f t="shared" si="8"/>
        <v>-0.20746346289547013</v>
      </c>
      <c r="D91" s="9">
        <f t="shared" si="9"/>
        <v>-0.15650453875081438</v>
      </c>
      <c r="E91" t="s">
        <v>156</v>
      </c>
      <c r="F91" s="33">
        <v>496166.7</v>
      </c>
      <c r="G91" s="33">
        <v>217888.9</v>
      </c>
      <c r="H91" s="33">
        <v>714055.6</v>
      </c>
      <c r="I91" t="s">
        <v>156</v>
      </c>
      <c r="J91" s="33">
        <v>571617.5</v>
      </c>
      <c r="K91" s="34">
        <v>274926</v>
      </c>
      <c r="L91" s="33">
        <v>846543.5</v>
      </c>
    </row>
    <row r="92" spans="2:12" x14ac:dyDescent="0.3">
      <c r="B92" s="9">
        <f t="shared" si="10"/>
        <v>0.42695277590677549</v>
      </c>
      <c r="C92" s="9">
        <f t="shared" si="8"/>
        <v>1.2066385640981503E-2</v>
      </c>
      <c r="D92" s="9">
        <f t="shared" si="9"/>
        <v>0.30375204129756295</v>
      </c>
      <c r="E92" t="s">
        <v>157</v>
      </c>
      <c r="F92" s="33">
        <v>25930.7</v>
      </c>
      <c r="G92" s="33">
        <v>7768.07</v>
      </c>
      <c r="H92" s="33">
        <v>33698.769999999997</v>
      </c>
      <c r="I92" t="s">
        <v>157</v>
      </c>
      <c r="J92" s="33">
        <v>18172.080000000002</v>
      </c>
      <c r="K92" s="33">
        <v>7675.4549999999999</v>
      </c>
      <c r="L92" s="33">
        <v>25847.53</v>
      </c>
    </row>
    <row r="93" spans="2:12" x14ac:dyDescent="0.3">
      <c r="B93" s="9">
        <f t="shared" si="10"/>
        <v>0.20334540486827546</v>
      </c>
      <c r="C93" s="9">
        <f t="shared" si="8"/>
        <v>-4.9143724683109458E-2</v>
      </c>
      <c r="D93" s="9">
        <f t="shared" si="9"/>
        <v>0.16132524607253673</v>
      </c>
      <c r="E93" t="s">
        <v>142</v>
      </c>
      <c r="F93" s="33">
        <v>52960.07</v>
      </c>
      <c r="G93" s="33">
        <v>8354.9339999999993</v>
      </c>
      <c r="H93" s="34">
        <v>61315</v>
      </c>
      <c r="I93" t="s">
        <v>142</v>
      </c>
      <c r="J93" s="33">
        <v>44010.697</v>
      </c>
      <c r="K93" s="33">
        <v>8786.7474999999995</v>
      </c>
      <c r="L93" s="33">
        <v>52797.440000000002</v>
      </c>
    </row>
    <row r="94" spans="2:12" x14ac:dyDescent="0.3">
      <c r="B94" s="9">
        <f t="shared" si="10"/>
        <v>-0.33380347884345207</v>
      </c>
      <c r="C94" s="9">
        <f t="shared" si="8"/>
        <v>-0.33633168010581027</v>
      </c>
      <c r="D94" s="9">
        <f t="shared" si="9"/>
        <v>-0.33397468735593716</v>
      </c>
      <c r="E94" t="s">
        <v>45</v>
      </c>
      <c r="F94" s="33">
        <v>532981.19999999995</v>
      </c>
      <c r="G94" s="33">
        <v>38556.78</v>
      </c>
      <c r="H94" s="33">
        <v>571537.9</v>
      </c>
      <c r="I94" t="s">
        <v>45</v>
      </c>
      <c r="J94" s="34">
        <v>800036</v>
      </c>
      <c r="K94" s="33">
        <v>58096.46</v>
      </c>
      <c r="L94" s="33">
        <v>858132.4</v>
      </c>
    </row>
    <row r="95" spans="2:12" x14ac:dyDescent="0.3">
      <c r="B95" s="9">
        <f t="shared" si="10"/>
        <v>-0.21083565714178321</v>
      </c>
      <c r="C95" s="9">
        <f t="shared" si="8"/>
        <v>-0.26770621249165061</v>
      </c>
      <c r="D95" s="9">
        <f t="shared" si="9"/>
        <v>-0.23740002610930255</v>
      </c>
      <c r="E95" t="s">
        <v>158</v>
      </c>
      <c r="F95" s="33">
        <v>705489.8</v>
      </c>
      <c r="G95" s="33">
        <v>573819.69999999995</v>
      </c>
      <c r="H95">
        <v>1279309.5</v>
      </c>
      <c r="I95" t="s">
        <v>158</v>
      </c>
      <c r="J95" s="33">
        <v>893970.7</v>
      </c>
      <c r="K95" s="33">
        <v>783592.2</v>
      </c>
      <c r="L95" s="34">
        <v>1677563</v>
      </c>
    </row>
    <row r="96" spans="2:12" x14ac:dyDescent="0.3">
      <c r="B96" s="9">
        <f t="shared" si="10"/>
        <v>-0.21426981492769048</v>
      </c>
      <c r="C96" s="9">
        <f t="shared" si="8"/>
        <v>-0.31345745306836337</v>
      </c>
      <c r="D96" s="9">
        <f t="shared" si="9"/>
        <v>-0.22991009820084907</v>
      </c>
      <c r="E96" t="s">
        <v>159</v>
      </c>
      <c r="F96" s="33">
        <v>385821.1</v>
      </c>
      <c r="G96" s="33">
        <v>63109.17</v>
      </c>
      <c r="H96" s="33">
        <v>448930.3</v>
      </c>
      <c r="I96" t="s">
        <v>159</v>
      </c>
      <c r="J96" s="33">
        <v>491035.1</v>
      </c>
      <c r="K96" s="33">
        <v>91923.173999999999</v>
      </c>
      <c r="L96" s="33">
        <v>582958.30000000005</v>
      </c>
    </row>
    <row r="97" spans="2:12" x14ac:dyDescent="0.3">
      <c r="B97" s="9">
        <f t="shared" si="10"/>
        <v>-0.46326428256917618</v>
      </c>
      <c r="C97" s="9">
        <f t="shared" si="8"/>
        <v>-0.49491573359999597</v>
      </c>
      <c r="D97" s="9">
        <f t="shared" si="9"/>
        <v>-0.48233246869576585</v>
      </c>
      <c r="E97" t="s">
        <v>160</v>
      </c>
      <c r="F97" s="34">
        <v>105198</v>
      </c>
      <c r="G97" s="33">
        <v>150012.29999999999</v>
      </c>
      <c r="H97" s="33">
        <v>255210.3</v>
      </c>
      <c r="I97" t="s">
        <v>160</v>
      </c>
      <c r="J97" s="33">
        <v>195995.9</v>
      </c>
      <c r="K97" s="33">
        <v>297004.5</v>
      </c>
      <c r="L97" s="33">
        <v>493000.4</v>
      </c>
    </row>
    <row r="98" spans="2:12" x14ac:dyDescent="0.3">
      <c r="B98" s="9">
        <f t="shared" si="10"/>
        <v>-2.5612550774377185E-2</v>
      </c>
      <c r="C98" s="9">
        <f t="shared" si="8"/>
        <v>-2.361837388368293E-2</v>
      </c>
      <c r="D98" s="9">
        <f t="shared" si="9"/>
        <v>-2.5092601018075866E-2</v>
      </c>
      <c r="E98" t="s">
        <v>161</v>
      </c>
      <c r="F98" s="33">
        <v>107658.9</v>
      </c>
      <c r="G98" s="33">
        <v>38049.26</v>
      </c>
      <c r="H98" s="33">
        <v>145708.1</v>
      </c>
      <c r="I98" t="s">
        <v>161</v>
      </c>
      <c r="J98" s="33">
        <v>110488.8</v>
      </c>
      <c r="K98" s="33">
        <v>38969.660000000003</v>
      </c>
      <c r="L98" s="33">
        <v>149458.4</v>
      </c>
    </row>
    <row r="99" spans="2:12" x14ac:dyDescent="0.3">
      <c r="B99" s="9">
        <f t="shared" si="10"/>
        <v>0.42575733297463159</v>
      </c>
      <c r="C99" s="9">
        <f t="shared" si="8"/>
        <v>-0.11199153459035915</v>
      </c>
      <c r="D99" s="9">
        <f t="shared" si="9"/>
        <v>0.13985834871941294</v>
      </c>
      <c r="E99" t="s">
        <v>162</v>
      </c>
      <c r="F99" s="33">
        <v>106417.9</v>
      </c>
      <c r="G99" s="33">
        <v>75241.570000000007</v>
      </c>
      <c r="H99" s="33">
        <v>181659.51</v>
      </c>
      <c r="I99" t="s">
        <v>162</v>
      </c>
      <c r="J99" s="33">
        <v>74639.56</v>
      </c>
      <c r="K99" s="33">
        <v>84730.69</v>
      </c>
      <c r="L99" s="33">
        <v>159370.25</v>
      </c>
    </row>
    <row r="100" spans="2:12" x14ac:dyDescent="0.3">
      <c r="B100" s="9">
        <f t="shared" si="10"/>
        <v>-0.12048467554648346</v>
      </c>
      <c r="C100" s="9">
        <f t="shared" si="8"/>
        <v>-0.3624080125427811</v>
      </c>
      <c r="D100" s="9">
        <f t="shared" si="9"/>
        <v>-0.23148973281870033</v>
      </c>
      <c r="E100" t="s">
        <v>163</v>
      </c>
      <c r="F100" s="33">
        <v>33781.480000000003</v>
      </c>
      <c r="G100" s="33">
        <v>20764.419999999998</v>
      </c>
      <c r="H100" s="33">
        <v>54545.9</v>
      </c>
      <c r="I100" t="s">
        <v>163</v>
      </c>
      <c r="J100" s="33">
        <v>38409.199999999997</v>
      </c>
      <c r="K100" s="33">
        <v>32566.94</v>
      </c>
      <c r="L100" s="33">
        <v>70976.149999999994</v>
      </c>
    </row>
    <row r="101" spans="2:12" x14ac:dyDescent="0.3">
      <c r="B101" s="9">
        <f t="shared" si="10"/>
        <v>-0.22064521318897057</v>
      </c>
      <c r="C101" s="9">
        <f t="shared" si="8"/>
        <v>-0.16052386634355564</v>
      </c>
      <c r="D101" s="9">
        <f t="shared" si="9"/>
        <v>-0.19761647484545408</v>
      </c>
      <c r="E101" t="s">
        <v>164</v>
      </c>
      <c r="F101" s="33">
        <v>153075.1</v>
      </c>
      <c r="G101" s="33">
        <v>102365.3</v>
      </c>
      <c r="H101" s="33">
        <v>255440.4</v>
      </c>
      <c r="I101" t="s">
        <v>164</v>
      </c>
      <c r="J101" s="33">
        <v>196412.6</v>
      </c>
      <c r="K101" s="33">
        <v>121939.5</v>
      </c>
      <c r="L101" s="34">
        <v>318352</v>
      </c>
    </row>
    <row r="102" spans="2:12" x14ac:dyDescent="0.3">
      <c r="B102" s="9">
        <f t="shared" si="10"/>
        <v>-6.9325494504004159E-2</v>
      </c>
      <c r="C102" s="9">
        <f t="shared" si="8"/>
        <v>-0.18760854598072729</v>
      </c>
      <c r="D102" s="9">
        <f t="shared" si="9"/>
        <v>-0.12530387963836265</v>
      </c>
      <c r="E102" t="s">
        <v>165</v>
      </c>
      <c r="F102" s="33">
        <v>247045.5</v>
      </c>
      <c r="G102" s="34">
        <v>193750</v>
      </c>
      <c r="H102" s="33">
        <v>440795.5</v>
      </c>
      <c r="I102" t="s">
        <v>165</v>
      </c>
      <c r="J102" s="33">
        <v>265447.8</v>
      </c>
      <c r="K102" s="33">
        <v>238493.4</v>
      </c>
      <c r="L102" s="33">
        <v>503941.3</v>
      </c>
    </row>
    <row r="103" spans="2:12" x14ac:dyDescent="0.3">
      <c r="B103" s="9">
        <f t="shared" si="10"/>
        <v>-4.0300991162526834E-2</v>
      </c>
      <c r="C103" s="9">
        <f t="shared" si="8"/>
        <v>-0.20785433535001141</v>
      </c>
      <c r="D103" s="9">
        <f t="shared" si="9"/>
        <v>-0.13359927105986369</v>
      </c>
      <c r="E103" t="s">
        <v>166</v>
      </c>
      <c r="F103" s="33">
        <v>335936.4</v>
      </c>
      <c r="G103" s="33">
        <v>348398.1</v>
      </c>
      <c r="H103" s="33">
        <v>684334.5</v>
      </c>
      <c r="I103" t="s">
        <v>166</v>
      </c>
      <c r="J103" s="33">
        <v>350043.5</v>
      </c>
      <c r="K103" s="33">
        <v>439815.7</v>
      </c>
      <c r="L103" s="33">
        <v>789859.1</v>
      </c>
    </row>
    <row r="104" spans="2:12" x14ac:dyDescent="0.3">
      <c r="B104" s="9">
        <f t="shared" si="10"/>
        <v>-4.1830307267356037E-2</v>
      </c>
      <c r="C104" s="9">
        <f t="shared" si="8"/>
        <v>-3.9396831357517925E-2</v>
      </c>
      <c r="D104" s="9">
        <f t="shared" si="9"/>
        <v>-4.0155999674273191E-2</v>
      </c>
      <c r="E104" t="s">
        <v>50</v>
      </c>
      <c r="F104" s="33">
        <v>167755.20000000001</v>
      </c>
      <c r="G104" s="33">
        <v>370915.3</v>
      </c>
      <c r="H104" s="33">
        <v>538670.5</v>
      </c>
      <c r="I104" t="s">
        <v>50</v>
      </c>
      <c r="J104" s="33">
        <v>175078.8</v>
      </c>
      <c r="K104" s="33">
        <v>386127.5</v>
      </c>
      <c r="L104" s="33">
        <v>561206.30000000005</v>
      </c>
    </row>
    <row r="105" spans="2:12" x14ac:dyDescent="0.3">
      <c r="B105" s="9">
        <f t="shared" si="10"/>
        <v>0.22480751075670602</v>
      </c>
      <c r="C105" s="9">
        <f t="shared" si="8"/>
        <v>1.5931867157205959E-2</v>
      </c>
      <c r="D105" s="9">
        <f t="shared" si="9"/>
        <v>7.1413477371285339E-2</v>
      </c>
      <c r="E105" t="s">
        <v>167</v>
      </c>
      <c r="F105" s="33">
        <v>117775.8</v>
      </c>
      <c r="G105" s="33">
        <v>270092.7</v>
      </c>
      <c r="H105" s="33">
        <v>387868.5</v>
      </c>
      <c r="I105" t="s">
        <v>167</v>
      </c>
      <c r="J105" s="33">
        <v>96158.62</v>
      </c>
      <c r="K105" s="33">
        <v>265857.09999999998</v>
      </c>
      <c r="L105" s="33">
        <v>362015.7</v>
      </c>
    </row>
    <row r="106" spans="2:12" x14ac:dyDescent="0.3">
      <c r="B106" s="9">
        <f t="shared" si="10"/>
        <v>-0.56547696534202629</v>
      </c>
      <c r="C106" s="9">
        <f t="shared" si="8"/>
        <v>-0.49757014335324734</v>
      </c>
      <c r="D106" s="9">
        <f t="shared" si="9"/>
        <v>-0.54127102311366526</v>
      </c>
      <c r="E106" t="s">
        <v>168</v>
      </c>
      <c r="F106" s="33">
        <v>31209.63</v>
      </c>
      <c r="G106" s="33">
        <v>19988.79</v>
      </c>
      <c r="H106" s="33">
        <v>51198.42</v>
      </c>
      <c r="I106" t="s">
        <v>168</v>
      </c>
      <c r="J106" s="33">
        <v>71825.03</v>
      </c>
      <c r="K106" s="33">
        <v>39784.239999999998</v>
      </c>
      <c r="L106" s="33">
        <v>111609.3</v>
      </c>
    </row>
    <row r="107" spans="2:12" x14ac:dyDescent="0.3">
      <c r="B107" s="9">
        <f t="shared" si="10"/>
        <v>0.18021677182414142</v>
      </c>
      <c r="C107" s="9">
        <f t="shared" si="8"/>
        <v>-0.15705083153016586</v>
      </c>
      <c r="D107" s="9">
        <f t="shared" si="9"/>
        <v>-1.0269775510585277E-2</v>
      </c>
      <c r="E107" t="s">
        <v>169</v>
      </c>
      <c r="F107" s="33">
        <v>126486.9</v>
      </c>
      <c r="G107" s="33">
        <v>117240.7</v>
      </c>
      <c r="H107" s="33">
        <v>243727.6</v>
      </c>
      <c r="I107" t="s">
        <v>169</v>
      </c>
      <c r="J107" s="33">
        <v>107172.6</v>
      </c>
      <c r="K107" s="33">
        <v>139083.95000000001</v>
      </c>
      <c r="L107" s="33">
        <v>246256.6</v>
      </c>
    </row>
    <row r="108" spans="2:12" x14ac:dyDescent="0.3">
      <c r="B108" s="9">
        <f t="shared" si="10"/>
        <v>-7.7157451227341523E-2</v>
      </c>
      <c r="C108" s="9">
        <f t="shared" si="8"/>
        <v>-0.45845570839080885</v>
      </c>
      <c r="D108" s="9">
        <f t="shared" si="9"/>
        <v>-0.42887981411189813</v>
      </c>
      <c r="E108" t="s">
        <v>170</v>
      </c>
      <c r="F108" s="33">
        <v>26305.35</v>
      </c>
      <c r="G108" s="33">
        <v>183575.5</v>
      </c>
      <c r="H108" s="33">
        <v>209880.9</v>
      </c>
      <c r="I108" t="s">
        <v>170</v>
      </c>
      <c r="J108" s="33">
        <v>28504.7</v>
      </c>
      <c r="K108" s="33">
        <v>338985.2</v>
      </c>
      <c r="L108" s="33">
        <v>367489.9</v>
      </c>
    </row>
    <row r="109" spans="2:12" x14ac:dyDescent="0.3">
      <c r="B109" s="9">
        <f t="shared" si="10"/>
        <v>8.218363719666316</v>
      </c>
      <c r="C109" s="9">
        <f t="shared" si="8"/>
        <v>3.2540602942262584</v>
      </c>
      <c r="D109" s="9">
        <f t="shared" si="9"/>
        <v>5.0254194635616658</v>
      </c>
      <c r="E109" t="s">
        <v>153</v>
      </c>
      <c r="F109" s="33">
        <v>5816.5469999999996</v>
      </c>
      <c r="G109" s="33">
        <v>4838.3810000000003</v>
      </c>
      <c r="H109" s="33">
        <v>10654.93</v>
      </c>
      <c r="I109" t="s">
        <v>173</v>
      </c>
      <c r="J109">
        <v>630.97391000000005</v>
      </c>
      <c r="K109" s="33">
        <v>1137.356</v>
      </c>
      <c r="L109" s="33">
        <v>1768.33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B4AC-96D9-4BE8-9F35-405F7EE4FBCC}">
  <sheetPr codeName="Sheet11"/>
  <dimension ref="G3:M23"/>
  <sheetViews>
    <sheetView workbookViewId="0">
      <selection activeCell="K19" sqref="K19"/>
    </sheetView>
  </sheetViews>
  <sheetFormatPr defaultRowHeight="14.4" x14ac:dyDescent="0.3"/>
  <cols>
    <col min="7" max="7" width="14.375" bestFit="1" customWidth="1"/>
    <col min="8" max="8" width="11.375" bestFit="1" customWidth="1"/>
    <col min="9" max="9" width="13.375" bestFit="1" customWidth="1"/>
    <col min="10" max="10" width="13.125" bestFit="1" customWidth="1"/>
    <col min="11" max="11" width="13.125" customWidth="1"/>
  </cols>
  <sheetData>
    <row r="3" spans="7:13" x14ac:dyDescent="0.3">
      <c r="H3">
        <v>2020</v>
      </c>
      <c r="I3" t="s">
        <v>91</v>
      </c>
      <c r="J3" t="s">
        <v>90</v>
      </c>
      <c r="L3" t="s">
        <v>92</v>
      </c>
      <c r="M3" t="s">
        <v>90</v>
      </c>
    </row>
    <row r="4" spans="7:13" x14ac:dyDescent="0.3">
      <c r="G4" t="s">
        <v>89</v>
      </c>
      <c r="H4" s="34">
        <v>8139294</v>
      </c>
      <c r="I4" s="34">
        <v>9620458</v>
      </c>
      <c r="J4" s="34">
        <f>H4-I4</f>
        <v>-1481164</v>
      </c>
      <c r="K4" s="34"/>
      <c r="L4" s="34">
        <v>9117134</v>
      </c>
      <c r="M4" s="34">
        <f>H4-L4</f>
        <v>-977840</v>
      </c>
    </row>
    <row r="5" spans="7:13" x14ac:dyDescent="0.3">
      <c r="G5" t="s">
        <v>93</v>
      </c>
      <c r="H5" s="34">
        <v>843850.49</v>
      </c>
      <c r="I5" s="34">
        <v>1169446.1000000001</v>
      </c>
      <c r="J5" s="34">
        <f t="shared" ref="J5:J7" si="0">H5-I5</f>
        <v>-325595.6100000001</v>
      </c>
      <c r="K5" s="34"/>
      <c r="L5" s="34">
        <v>1453832</v>
      </c>
      <c r="M5" s="34">
        <f>H5-L5</f>
        <v>-609981.51</v>
      </c>
    </row>
    <row r="6" spans="7:13" x14ac:dyDescent="0.3">
      <c r="G6" t="s">
        <v>94</v>
      </c>
      <c r="H6" s="1">
        <f>H5/H4</f>
        <v>0.10367612842096624</v>
      </c>
      <c r="I6" s="1">
        <f>I5/I4</f>
        <v>0.12155825637407285</v>
      </c>
      <c r="J6" s="1">
        <f t="shared" si="0"/>
        <v>-1.7882127953106605E-2</v>
      </c>
      <c r="K6" s="1"/>
      <c r="L6" s="1">
        <f t="shared" ref="L6" si="1">L5/L4</f>
        <v>0.1594615149892499</v>
      </c>
      <c r="M6" s="1">
        <f>H6-L6</f>
        <v>-5.5785386568283662E-2</v>
      </c>
    </row>
    <row r="7" spans="7:13" x14ac:dyDescent="0.3">
      <c r="G7" t="s">
        <v>97</v>
      </c>
      <c r="H7" s="34">
        <v>578989.31999999995</v>
      </c>
      <c r="I7" s="33">
        <v>752251.91</v>
      </c>
      <c r="J7" s="2">
        <f t="shared" si="0"/>
        <v>-173262.59000000008</v>
      </c>
      <c r="K7" s="1">
        <f>(H7/I7)-1</f>
        <v>-0.23032522443179981</v>
      </c>
      <c r="M7" s="1">
        <f>H7-L7</f>
        <v>578989.31999999995</v>
      </c>
    </row>
    <row r="8" spans="7:13" x14ac:dyDescent="0.3">
      <c r="G8" t="s">
        <v>95</v>
      </c>
      <c r="J8" s="1"/>
      <c r="K8" s="1"/>
      <c r="M8" s="1"/>
    </row>
    <row r="9" spans="7:13" x14ac:dyDescent="0.3">
      <c r="G9" t="s">
        <v>98</v>
      </c>
      <c r="H9" s="33">
        <v>264861.17</v>
      </c>
      <c r="I9" s="33">
        <v>417194.19</v>
      </c>
      <c r="J9" s="2">
        <f>I9-H9</f>
        <v>152333.02000000002</v>
      </c>
      <c r="K9" s="1">
        <f>(H9/I9)-1</f>
        <v>-0.36513696415570895</v>
      </c>
      <c r="M9" s="1"/>
    </row>
    <row r="10" spans="7:13" x14ac:dyDescent="0.3">
      <c r="G10" t="s">
        <v>96</v>
      </c>
      <c r="J10" s="1"/>
      <c r="K10" s="1"/>
      <c r="M10" s="1"/>
    </row>
    <row r="16" spans="7:13" x14ac:dyDescent="0.3">
      <c r="H16" s="33">
        <v>32745.11</v>
      </c>
    </row>
    <row r="17" spans="8:10" x14ac:dyDescent="0.3">
      <c r="H17" s="33">
        <v>59168.68</v>
      </c>
      <c r="I17">
        <f>H16/H17</f>
        <v>0.55341964701595503</v>
      </c>
      <c r="J17" s="3">
        <f>I17-1</f>
        <v>-0.44658035298404497</v>
      </c>
    </row>
    <row r="19" spans="8:10" x14ac:dyDescent="0.3">
      <c r="H19" s="34">
        <f>H16-H17</f>
        <v>-26423.57</v>
      </c>
    </row>
    <row r="22" spans="8:10" x14ac:dyDescent="0.3">
      <c r="H22" s="33">
        <v>9329.9130000000005</v>
      </c>
    </row>
    <row r="23" spans="8:10" x14ac:dyDescent="0.3">
      <c r="H23" s="33">
        <v>7390.0079999999998</v>
      </c>
      <c r="I23" s="33">
        <f>H22-H23</f>
        <v>1939.9050000000007</v>
      </c>
    </row>
  </sheetData>
  <pageMargins left="0.7" right="0.7" top="0.75" bottom="0.75" header="0.3" footer="0.3"/>
  <ignoredErrors>
    <ignoredError sqref="J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C0FB-B333-4609-AAB7-0CD2BA904B8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609B-61AC-4641-8AC7-9161D22D6B63}">
  <sheetPr codeName="Sheet2"/>
  <dimension ref="E4:O42"/>
  <sheetViews>
    <sheetView workbookViewId="0">
      <selection activeCell="H38" sqref="H38"/>
    </sheetView>
  </sheetViews>
  <sheetFormatPr defaultRowHeight="14.4" x14ac:dyDescent="0.3"/>
  <cols>
    <col min="6" max="6" width="9.875" bestFit="1" customWidth="1"/>
    <col min="7" max="7" width="10.625" bestFit="1" customWidth="1"/>
  </cols>
  <sheetData>
    <row r="4" spans="5:15" x14ac:dyDescent="0.3">
      <c r="F4">
        <v>2019</v>
      </c>
      <c r="G4" t="s">
        <v>133</v>
      </c>
      <c r="I4">
        <v>2020</v>
      </c>
    </row>
    <row r="5" spans="5:15" x14ac:dyDescent="0.3">
      <c r="E5" t="s">
        <v>99</v>
      </c>
      <c r="F5" s="33">
        <v>17838.21</v>
      </c>
      <c r="G5" s="33">
        <f>I5-F5</f>
        <v>-6203.6799999999985</v>
      </c>
      <c r="H5" t="s">
        <v>99</v>
      </c>
      <c r="I5" s="33">
        <v>11634.53</v>
      </c>
      <c r="N5" s="35">
        <v>-134714.91999999998</v>
      </c>
      <c r="O5" t="s">
        <v>111</v>
      </c>
    </row>
    <row r="6" spans="5:15" x14ac:dyDescent="0.3">
      <c r="E6" t="s">
        <v>100</v>
      </c>
      <c r="F6" s="33">
        <v>28601.01</v>
      </c>
      <c r="G6" s="33">
        <f t="shared" ref="G6:G20" si="0">I6-F6</f>
        <v>-5976.09</v>
      </c>
      <c r="H6" t="s">
        <v>100</v>
      </c>
      <c r="I6" s="33">
        <v>22624.92</v>
      </c>
      <c r="N6" s="35">
        <v>-30919.509999999995</v>
      </c>
      <c r="O6" t="s">
        <v>103</v>
      </c>
    </row>
    <row r="7" spans="5:15" x14ac:dyDescent="0.3">
      <c r="E7" t="s">
        <v>101</v>
      </c>
      <c r="F7" s="33">
        <v>18940.13</v>
      </c>
      <c r="G7" s="33">
        <f t="shared" si="0"/>
        <v>-2467.7299999999996</v>
      </c>
      <c r="H7" t="s">
        <v>101</v>
      </c>
      <c r="I7" s="33">
        <v>16472.400000000001</v>
      </c>
      <c r="N7" s="35">
        <v>-27148.709999999992</v>
      </c>
      <c r="O7" t="s">
        <v>105</v>
      </c>
    </row>
    <row r="8" spans="5:15" x14ac:dyDescent="0.3">
      <c r="E8" t="s">
        <v>102</v>
      </c>
      <c r="F8" s="33">
        <v>57573.61</v>
      </c>
      <c r="G8" s="33">
        <f t="shared" si="0"/>
        <v>-26505.457000000002</v>
      </c>
      <c r="H8" t="s">
        <v>102</v>
      </c>
      <c r="I8" s="33">
        <v>31068.152999999998</v>
      </c>
      <c r="N8" s="35">
        <v>-26505.457000000002</v>
      </c>
      <c r="O8" t="s">
        <v>102</v>
      </c>
    </row>
    <row r="9" spans="5:15" x14ac:dyDescent="0.3">
      <c r="E9" t="s">
        <v>103</v>
      </c>
      <c r="F9" s="33">
        <v>119550.54</v>
      </c>
      <c r="G9" s="33">
        <f t="shared" si="0"/>
        <v>-30919.509999999995</v>
      </c>
      <c r="H9" t="s">
        <v>103</v>
      </c>
      <c r="I9" s="33">
        <v>88631.03</v>
      </c>
      <c r="N9" s="35">
        <v>-24711.219999999994</v>
      </c>
      <c r="O9" t="s">
        <v>106</v>
      </c>
    </row>
    <row r="10" spans="5:15" x14ac:dyDescent="0.3">
      <c r="E10" t="s">
        <v>104</v>
      </c>
      <c r="F10" s="33">
        <v>51024.2</v>
      </c>
      <c r="G10" s="33">
        <f t="shared" si="0"/>
        <v>-15308.219999999994</v>
      </c>
      <c r="H10" t="s">
        <v>104</v>
      </c>
      <c r="I10" s="33">
        <v>35715.980000000003</v>
      </c>
      <c r="N10" s="35">
        <v>-24121.930000000008</v>
      </c>
      <c r="O10" t="s">
        <v>107</v>
      </c>
    </row>
    <row r="11" spans="5:15" x14ac:dyDescent="0.3">
      <c r="E11" t="s">
        <v>105</v>
      </c>
      <c r="F11" s="33">
        <v>75372.259999999995</v>
      </c>
      <c r="G11" s="33">
        <f t="shared" si="0"/>
        <v>-27148.709999999992</v>
      </c>
      <c r="H11" t="s">
        <v>105</v>
      </c>
      <c r="I11" s="33">
        <v>48223.55</v>
      </c>
      <c r="N11" s="35">
        <v>-15829.59</v>
      </c>
      <c r="O11" t="s">
        <v>108</v>
      </c>
    </row>
    <row r="12" spans="5:15" x14ac:dyDescent="0.3">
      <c r="E12" t="s">
        <v>106</v>
      </c>
      <c r="F12" s="33">
        <v>87186.68</v>
      </c>
      <c r="G12" s="33">
        <f t="shared" si="0"/>
        <v>-24711.219999999994</v>
      </c>
      <c r="H12" t="s">
        <v>106</v>
      </c>
      <c r="I12" s="33">
        <v>62475.46</v>
      </c>
      <c r="N12" s="35">
        <v>-15308.219999999994</v>
      </c>
      <c r="O12" t="s">
        <v>104</v>
      </c>
    </row>
    <row r="13" spans="5:15" x14ac:dyDescent="0.3">
      <c r="E13" t="s">
        <v>107</v>
      </c>
      <c r="F13" s="33">
        <v>67978.990000000005</v>
      </c>
      <c r="G13" s="33">
        <f t="shared" si="0"/>
        <v>-24121.930000000008</v>
      </c>
      <c r="H13" t="s">
        <v>107</v>
      </c>
      <c r="I13" s="33">
        <v>43857.06</v>
      </c>
      <c r="N13" s="35">
        <v>-10999.279999999999</v>
      </c>
      <c r="O13" t="s">
        <v>112</v>
      </c>
    </row>
    <row r="14" spans="5:15" x14ac:dyDescent="0.3">
      <c r="E14" t="s">
        <v>108</v>
      </c>
      <c r="F14" s="33">
        <v>48034.15</v>
      </c>
      <c r="G14" s="33">
        <f t="shared" si="0"/>
        <v>-15829.59</v>
      </c>
      <c r="H14" t="s">
        <v>108</v>
      </c>
      <c r="I14" s="33">
        <v>32204.560000000001</v>
      </c>
      <c r="N14" s="35">
        <v>-6203.6799999999985</v>
      </c>
      <c r="O14" t="s">
        <v>99</v>
      </c>
    </row>
    <row r="15" spans="5:15" x14ac:dyDescent="0.3">
      <c r="E15" t="s">
        <v>109</v>
      </c>
      <c r="F15" s="33">
        <v>7267.3419999999996</v>
      </c>
      <c r="G15" s="33">
        <f t="shared" si="0"/>
        <v>1624.4610000000002</v>
      </c>
      <c r="H15" t="s">
        <v>109</v>
      </c>
      <c r="I15" s="33">
        <v>8891.8029999999999</v>
      </c>
      <c r="N15" s="35">
        <v>-5976.09</v>
      </c>
      <c r="O15" t="s">
        <v>100</v>
      </c>
    </row>
    <row r="16" spans="5:15" x14ac:dyDescent="0.3">
      <c r="E16" t="s">
        <v>110</v>
      </c>
      <c r="F16" s="33">
        <v>12440.86</v>
      </c>
      <c r="G16" s="33">
        <f t="shared" si="0"/>
        <v>-4652.188000000001</v>
      </c>
      <c r="H16" t="s">
        <v>110</v>
      </c>
      <c r="I16" s="33">
        <v>7788.6719999999996</v>
      </c>
      <c r="N16" s="35">
        <v>-5278.7510000000002</v>
      </c>
      <c r="O16" t="s">
        <v>132</v>
      </c>
    </row>
    <row r="17" spans="5:15" x14ac:dyDescent="0.3">
      <c r="E17" t="s">
        <v>111</v>
      </c>
      <c r="F17" s="33">
        <v>473494.6</v>
      </c>
      <c r="G17" s="33">
        <f t="shared" si="0"/>
        <v>-134714.91999999998</v>
      </c>
      <c r="H17" t="s">
        <v>111</v>
      </c>
      <c r="I17" s="33">
        <v>338779.68</v>
      </c>
      <c r="N17" s="35">
        <v>-4652.188000000001</v>
      </c>
      <c r="O17" t="s">
        <v>110</v>
      </c>
    </row>
    <row r="18" spans="5:15" x14ac:dyDescent="0.3">
      <c r="E18" t="s">
        <v>112</v>
      </c>
      <c r="F18" s="33">
        <v>28101.439999999999</v>
      </c>
      <c r="G18" s="33">
        <f t="shared" si="0"/>
        <v>-10999.279999999999</v>
      </c>
      <c r="H18" t="s">
        <v>112</v>
      </c>
      <c r="I18" s="33">
        <v>17102.16</v>
      </c>
      <c r="N18" s="35">
        <v>-3656.5220000000008</v>
      </c>
      <c r="O18" t="s">
        <v>113</v>
      </c>
    </row>
    <row r="19" spans="5:15" x14ac:dyDescent="0.3">
      <c r="E19" t="s">
        <v>132</v>
      </c>
      <c r="F19" s="33">
        <v>14998.35</v>
      </c>
      <c r="G19" s="33">
        <f t="shared" si="0"/>
        <v>-5278.7510000000002</v>
      </c>
      <c r="H19" t="s">
        <v>132</v>
      </c>
      <c r="I19" s="33">
        <v>9719.5990000000002</v>
      </c>
      <c r="N19" s="35">
        <v>-2467.7299999999996</v>
      </c>
      <c r="O19" t="s">
        <v>101</v>
      </c>
    </row>
    <row r="20" spans="5:15" x14ac:dyDescent="0.3">
      <c r="E20" t="s">
        <v>113</v>
      </c>
      <c r="F20" s="33">
        <v>27261.941999999999</v>
      </c>
      <c r="G20" s="33">
        <f t="shared" si="0"/>
        <v>-3656.5220000000008</v>
      </c>
      <c r="H20" t="s">
        <v>113</v>
      </c>
      <c r="I20" s="33">
        <v>23605.42</v>
      </c>
      <c r="N20" s="35">
        <v>1624.4610000000002</v>
      </c>
      <c r="O20" t="s">
        <v>109</v>
      </c>
    </row>
    <row r="26" spans="5:15" x14ac:dyDescent="0.3">
      <c r="F26" t="s">
        <v>134</v>
      </c>
      <c r="G26" s="1">
        <v>8.3103040000000003E-2</v>
      </c>
      <c r="H26" s="18">
        <f>G26-J26</f>
        <v>3.5754180000000003E-2</v>
      </c>
      <c r="I26" s="34" t="s">
        <v>134</v>
      </c>
      <c r="J26" s="1">
        <v>4.734886E-2</v>
      </c>
    </row>
    <row r="27" spans="5:15" x14ac:dyDescent="0.3">
      <c r="F27" t="s">
        <v>139</v>
      </c>
      <c r="G27" s="1">
        <v>3.9926589999999998E-2</v>
      </c>
      <c r="H27" s="18">
        <f t="shared" ref="H27:H41" si="1">G27-J27</f>
        <v>2.0253759999999999E-2</v>
      </c>
      <c r="I27" s="34" t="s">
        <v>139</v>
      </c>
      <c r="J27" s="1">
        <v>1.9672829999999999E-2</v>
      </c>
      <c r="L27" s="34"/>
    </row>
    <row r="28" spans="5:15" x14ac:dyDescent="0.3">
      <c r="F28" t="s">
        <v>101</v>
      </c>
      <c r="G28" s="1">
        <v>7.0101780000000002E-2</v>
      </c>
      <c r="H28" s="18">
        <f t="shared" si="1"/>
        <v>4.2492870000000002E-2</v>
      </c>
      <c r="I28" s="34" t="s">
        <v>101</v>
      </c>
      <c r="J28" s="1">
        <v>2.760891E-2</v>
      </c>
      <c r="L28" s="34"/>
    </row>
    <row r="29" spans="5:15" x14ac:dyDescent="0.3">
      <c r="F29" t="s">
        <v>109</v>
      </c>
      <c r="G29" s="1">
        <v>4.6957550000000001E-2</v>
      </c>
      <c r="H29" s="18">
        <f t="shared" si="1"/>
        <v>3.0358639999999999E-2</v>
      </c>
      <c r="I29" s="34" t="s">
        <v>109</v>
      </c>
      <c r="J29" s="1">
        <v>1.6598910000000001E-2</v>
      </c>
      <c r="L29" s="34"/>
    </row>
    <row r="30" spans="5:15" x14ac:dyDescent="0.3">
      <c r="F30" t="s">
        <v>106</v>
      </c>
      <c r="G30" s="1">
        <v>3.5723690000000002E-2</v>
      </c>
      <c r="H30" s="18">
        <f t="shared" si="1"/>
        <v>8.8163400000000024E-3</v>
      </c>
      <c r="I30" s="34" t="s">
        <v>106</v>
      </c>
      <c r="J30" s="1">
        <v>2.690735E-2</v>
      </c>
      <c r="L30" s="34"/>
    </row>
    <row r="31" spans="5:15" x14ac:dyDescent="0.3">
      <c r="F31" t="s">
        <v>102</v>
      </c>
      <c r="G31" s="1">
        <v>5.1212529999999999E-2</v>
      </c>
      <c r="H31" s="18">
        <f t="shared" si="1"/>
        <v>2.4254439999999999E-2</v>
      </c>
      <c r="I31" s="34" t="s">
        <v>102</v>
      </c>
      <c r="J31" s="1">
        <v>2.6958090000000001E-2</v>
      </c>
      <c r="L31" s="34"/>
      <c r="M31" s="34"/>
    </row>
    <row r="32" spans="5:15" x14ac:dyDescent="0.3">
      <c r="F32" t="s">
        <v>136</v>
      </c>
      <c r="G32" s="1">
        <v>3.9534880000000001E-2</v>
      </c>
      <c r="H32" s="18">
        <f t="shared" si="1"/>
        <v>2.5528540000000002E-2</v>
      </c>
      <c r="I32" s="34" t="s">
        <v>136</v>
      </c>
      <c r="J32" s="1">
        <v>1.4006340000000001E-2</v>
      </c>
      <c r="L32" s="34"/>
    </row>
    <row r="33" spans="6:13" x14ac:dyDescent="0.3">
      <c r="F33" t="s">
        <v>108</v>
      </c>
      <c r="G33" s="1">
        <v>9.1587600000000002E-3</v>
      </c>
      <c r="H33" s="18">
        <f t="shared" si="1"/>
        <v>5.5930600000000004E-3</v>
      </c>
      <c r="I33" s="34" t="s">
        <v>108</v>
      </c>
      <c r="J33" s="1">
        <v>3.5657000000000002E-3</v>
      </c>
      <c r="L33" s="34"/>
    </row>
    <row r="34" spans="6:13" x14ac:dyDescent="0.3">
      <c r="F34" t="s">
        <v>112</v>
      </c>
      <c r="G34" s="1">
        <v>8.0319360000000006E-2</v>
      </c>
      <c r="H34" s="18">
        <f t="shared" si="1"/>
        <v>7.0682990000000001E-2</v>
      </c>
      <c r="I34" s="34" t="s">
        <v>112</v>
      </c>
      <c r="J34" s="1">
        <v>9.63637E-3</v>
      </c>
      <c r="L34" s="34"/>
    </row>
    <row r="35" spans="6:13" x14ac:dyDescent="0.3">
      <c r="F35" t="s">
        <v>137</v>
      </c>
      <c r="G35" s="1">
        <v>8.8410799999999994E-3</v>
      </c>
      <c r="H35" s="18">
        <f t="shared" si="1"/>
        <v>8.8410799999999994E-3</v>
      </c>
      <c r="I35" s="34" t="s">
        <v>137</v>
      </c>
      <c r="J35" s="1">
        <v>0</v>
      </c>
      <c r="L35" s="34"/>
    </row>
    <row r="36" spans="6:13" x14ac:dyDescent="0.3">
      <c r="F36" t="s">
        <v>105</v>
      </c>
      <c r="G36" s="1">
        <v>6.2986319999999998E-2</v>
      </c>
      <c r="H36" s="18">
        <f t="shared" si="1"/>
        <v>4.4134800000000002E-2</v>
      </c>
      <c r="I36" s="34" t="s">
        <v>105</v>
      </c>
      <c r="J36" s="1">
        <v>1.885152E-2</v>
      </c>
      <c r="L36" s="34"/>
    </row>
    <row r="37" spans="6:13" x14ac:dyDescent="0.3">
      <c r="F37" t="s">
        <v>138</v>
      </c>
      <c r="G37" s="1">
        <v>5.3641189999999998E-2</v>
      </c>
      <c r="H37" s="18">
        <f t="shared" si="1"/>
        <v>2.1970459999999997E-2</v>
      </c>
      <c r="I37" s="34" t="s">
        <v>138</v>
      </c>
      <c r="J37" s="1">
        <v>3.1670730000000001E-2</v>
      </c>
      <c r="L37" s="34"/>
    </row>
    <row r="38" spans="6:13" x14ac:dyDescent="0.3">
      <c r="F38" t="s">
        <v>113</v>
      </c>
      <c r="G38" s="1">
        <v>4.2870619999999998E-2</v>
      </c>
      <c r="H38" s="18">
        <f t="shared" si="1"/>
        <v>-4.3214990000000009E-2</v>
      </c>
      <c r="I38" t="s">
        <v>113</v>
      </c>
      <c r="J38" s="1">
        <v>8.6085610000000007E-2</v>
      </c>
      <c r="L38" s="34"/>
    </row>
    <row r="39" spans="6:13" x14ac:dyDescent="0.3">
      <c r="F39" t="s">
        <v>104</v>
      </c>
      <c r="G39" s="1">
        <v>4.4587990000000001E-2</v>
      </c>
      <c r="H39" s="18">
        <f t="shared" si="1"/>
        <v>2.0316730000000002E-2</v>
      </c>
      <c r="I39" s="34" t="s">
        <v>104</v>
      </c>
      <c r="J39" s="1">
        <v>2.4271259999999999E-2</v>
      </c>
      <c r="L39" s="34"/>
      <c r="M39" s="34"/>
    </row>
    <row r="40" spans="6:13" x14ac:dyDescent="0.3">
      <c r="F40" t="s">
        <v>99</v>
      </c>
      <c r="G40" s="1">
        <v>5.5797920000000001E-2</v>
      </c>
      <c r="H40" s="18">
        <f t="shared" si="1"/>
        <v>1.8308930000000001E-2</v>
      </c>
      <c r="I40" s="34" t="s">
        <v>99</v>
      </c>
      <c r="J40" s="1">
        <v>3.748899E-2</v>
      </c>
      <c r="L40" s="34"/>
    </row>
    <row r="41" spans="6:13" x14ac:dyDescent="0.3">
      <c r="F41" t="s">
        <v>135</v>
      </c>
      <c r="G41" s="1">
        <v>7.712977E-2</v>
      </c>
      <c r="H41" s="18">
        <f t="shared" si="1"/>
        <v>4.073367E-2</v>
      </c>
      <c r="I41" s="34" t="s">
        <v>135</v>
      </c>
      <c r="J41" s="1">
        <v>3.6396100000000001E-2</v>
      </c>
      <c r="L41" s="34"/>
    </row>
    <row r="42" spans="6:13" x14ac:dyDescent="0.3">
      <c r="L42" s="34"/>
    </row>
  </sheetData>
  <autoFilter ref="F25:G41" xr:uid="{82392240-8638-4F96-8802-DBB23C4DA8DC}">
    <sortState xmlns:xlrd2="http://schemas.microsoft.com/office/spreadsheetml/2017/richdata2" ref="F26:G41">
      <sortCondition ref="F25:F41"/>
    </sortState>
  </autoFilter>
  <sortState xmlns:xlrd2="http://schemas.microsoft.com/office/spreadsheetml/2017/richdata2" ref="N5:O20">
    <sortCondition ref="N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4BD5-47A4-4DEC-B30D-4E83CBCD8387}">
  <sheetPr codeName="Sheet3"/>
  <dimension ref="A1:AI76"/>
  <sheetViews>
    <sheetView tabSelected="1" topLeftCell="A13" workbookViewId="0">
      <selection activeCell="P33" sqref="P33"/>
    </sheetView>
  </sheetViews>
  <sheetFormatPr defaultRowHeight="14.4" x14ac:dyDescent="0.3"/>
  <cols>
    <col min="1" max="1" width="9" customWidth="1"/>
    <col min="2" max="2" width="9.375" bestFit="1" customWidth="1"/>
    <col min="3" max="3" width="9.75" bestFit="1" customWidth="1"/>
    <col min="4" max="4" width="9.125" bestFit="1" customWidth="1"/>
    <col min="5" max="5" width="8" bestFit="1" customWidth="1"/>
    <col min="7" max="7" width="20.5" bestFit="1" customWidth="1"/>
    <col min="13" max="13" width="17.5" bestFit="1" customWidth="1"/>
    <col min="14" max="14" width="9.375" bestFit="1" customWidth="1"/>
    <col min="15" max="15" width="9.875" bestFit="1" customWidth="1"/>
    <col min="16" max="16" width="9.25" bestFit="1" customWidth="1"/>
    <col min="17" max="17" width="8.25" bestFit="1" customWidth="1"/>
    <col min="19" max="19" width="17.75" bestFit="1" customWidth="1"/>
    <col min="20" max="20" width="9.375" bestFit="1" customWidth="1"/>
    <col min="21" max="21" width="9.75" bestFit="1" customWidth="1"/>
    <col min="22" max="22" width="9.125" bestFit="1" customWidth="1"/>
    <col min="25" max="25" width="17.75" bestFit="1" customWidth="1"/>
  </cols>
  <sheetData>
    <row r="1" spans="1:35" ht="15" thickBot="1" x14ac:dyDescent="0.35">
      <c r="A1" s="19" t="s">
        <v>71</v>
      </c>
      <c r="B1" s="19" t="s">
        <v>12</v>
      </c>
      <c r="C1" s="20" t="s">
        <v>67</v>
      </c>
      <c r="D1" s="20" t="s">
        <v>64</v>
      </c>
      <c r="E1" s="20" t="s">
        <v>65</v>
      </c>
      <c r="G1" s="6" t="s">
        <v>60</v>
      </c>
      <c r="H1" t="s">
        <v>12</v>
      </c>
      <c r="I1" s="6" t="s">
        <v>67</v>
      </c>
      <c r="J1" s="6" t="s">
        <v>64</v>
      </c>
      <c r="K1" s="6" t="s">
        <v>65</v>
      </c>
      <c r="M1" s="6" t="s">
        <v>61</v>
      </c>
      <c r="N1" t="s">
        <v>12</v>
      </c>
      <c r="O1" s="6" t="s">
        <v>67</v>
      </c>
      <c r="P1" s="6" t="s">
        <v>64</v>
      </c>
      <c r="Q1" s="6" t="s">
        <v>65</v>
      </c>
      <c r="S1" s="6" t="s">
        <v>70</v>
      </c>
      <c r="T1" t="s">
        <v>12</v>
      </c>
      <c r="U1" s="6" t="s">
        <v>67</v>
      </c>
      <c r="V1" s="6" t="s">
        <v>64</v>
      </c>
      <c r="W1" s="6" t="s">
        <v>65</v>
      </c>
      <c r="Y1" s="7" t="s">
        <v>86</v>
      </c>
      <c r="Z1" t="s">
        <v>12</v>
      </c>
      <c r="AA1" s="7" t="s">
        <v>67</v>
      </c>
      <c r="AB1" s="7" t="s">
        <v>64</v>
      </c>
      <c r="AC1" s="7" t="s">
        <v>65</v>
      </c>
    </row>
    <row r="2" spans="1:35" ht="15.6" thickTop="1" thickBot="1" x14ac:dyDescent="0.35">
      <c r="A2" s="87">
        <v>2019</v>
      </c>
      <c r="B2" s="21" t="s">
        <v>0</v>
      </c>
      <c r="C2" s="22">
        <f t="shared" ref="C2:C21" si="0">I14-I2</f>
        <v>-4.9019186209798074E-4</v>
      </c>
      <c r="D2" s="22">
        <f t="shared" ref="D2:D21" si="1">J14-J2</f>
        <v>-2.0685192101410101E-3</v>
      </c>
      <c r="E2" s="22">
        <f t="shared" ref="E2:E21" si="2">K14-K2</f>
        <v>1.9320671004063594E-3</v>
      </c>
      <c r="G2" s="84">
        <v>2018</v>
      </c>
      <c r="H2" t="s">
        <v>0</v>
      </c>
      <c r="I2" s="9">
        <v>2.9377244464646731E-2</v>
      </c>
      <c r="J2" s="9">
        <v>2.8092154080074604E-2</v>
      </c>
      <c r="K2" s="9">
        <v>3.2118076233910803E-2</v>
      </c>
      <c r="M2" s="84">
        <v>2018</v>
      </c>
      <c r="N2" t="s">
        <v>0</v>
      </c>
      <c r="O2" s="8">
        <v>0.34084147421614269</v>
      </c>
      <c r="P2" s="8">
        <v>0.50156870013018373</v>
      </c>
      <c r="Q2" s="8">
        <v>0.20212454013861775</v>
      </c>
      <c r="S2" s="84">
        <v>2018</v>
      </c>
      <c r="T2" t="s">
        <v>0</v>
      </c>
      <c r="U2" s="8">
        <v>0.42512080160586674</v>
      </c>
      <c r="V2" s="8">
        <v>0.39525765716904121</v>
      </c>
      <c r="W2" s="8">
        <v>0.48907763446639813</v>
      </c>
      <c r="Y2" s="84">
        <v>2018</v>
      </c>
      <c r="Z2" t="s">
        <v>0</v>
      </c>
      <c r="AA2" s="9">
        <v>0.35115751436112597</v>
      </c>
      <c r="AB2" s="9">
        <v>0.5160661087733498</v>
      </c>
      <c r="AC2" s="9">
        <v>0.2088318163357557</v>
      </c>
      <c r="AE2" s="19" t="s">
        <v>87</v>
      </c>
      <c r="AF2" s="19" t="s">
        <v>12</v>
      </c>
      <c r="AG2" s="20" t="s">
        <v>67</v>
      </c>
      <c r="AH2" s="20" t="s">
        <v>64</v>
      </c>
      <c r="AI2" s="20" t="s">
        <v>65</v>
      </c>
    </row>
    <row r="3" spans="1:35" ht="15" thickTop="1" x14ac:dyDescent="0.3">
      <c r="A3" s="83"/>
      <c r="B3" s="23" t="s">
        <v>1</v>
      </c>
      <c r="C3" s="24">
        <f t="shared" si="0"/>
        <v>-2.4919826137113632E-3</v>
      </c>
      <c r="D3" s="24">
        <f t="shared" si="1"/>
        <v>-7.0527800904027216E-4</v>
      </c>
      <c r="E3" s="24">
        <f t="shared" si="2"/>
        <v>-6.4745462363568311E-3</v>
      </c>
      <c r="G3" s="84"/>
      <c r="H3" t="s">
        <v>1</v>
      </c>
      <c r="I3" s="9">
        <v>3.1390493596613167E-2</v>
      </c>
      <c r="J3" s="9">
        <v>2.8703189803159994E-2</v>
      </c>
      <c r="K3" s="9">
        <v>3.6980212053632916E-2</v>
      </c>
      <c r="M3" s="84"/>
      <c r="N3" t="s">
        <v>1</v>
      </c>
      <c r="O3" s="8">
        <v>0.33840865794899794</v>
      </c>
      <c r="P3" s="8">
        <v>0.49446223562529312</v>
      </c>
      <c r="Q3" s="8">
        <v>0.20360177224809017</v>
      </c>
      <c r="S3" s="84"/>
      <c r="T3" t="s">
        <v>1</v>
      </c>
      <c r="U3" s="8">
        <v>0.41811470327369471</v>
      </c>
      <c r="V3" s="8">
        <v>0.38084039943281145</v>
      </c>
      <c r="W3" s="8">
        <v>0.49631339029735733</v>
      </c>
      <c r="Y3" s="84"/>
      <c r="Z3" t="s">
        <v>1</v>
      </c>
      <c r="AA3" s="9">
        <v>0.3493757347122961</v>
      </c>
      <c r="AB3" s="9">
        <v>0.50907429164220885</v>
      </c>
      <c r="AC3" s="9">
        <v>0.21142013362183293</v>
      </c>
      <c r="AE3" s="87">
        <v>2019</v>
      </c>
      <c r="AF3" s="21" t="s">
        <v>0</v>
      </c>
      <c r="AG3" s="22">
        <f>AA14-AA2</f>
        <v>1.3203017738063483E-2</v>
      </c>
      <c r="AH3" s="22">
        <f t="shared" ref="AH3:AI17" si="3">AB14-AB2</f>
        <v>1.3034832413014619E-2</v>
      </c>
      <c r="AI3" s="22">
        <f t="shared" si="3"/>
        <v>2.4520454170677747E-2</v>
      </c>
    </row>
    <row r="4" spans="1:35" x14ac:dyDescent="0.3">
      <c r="A4" s="83"/>
      <c r="B4" s="23" t="s">
        <v>2</v>
      </c>
      <c r="C4" s="24">
        <f t="shared" si="0"/>
        <v>-3.3670844986766202E-3</v>
      </c>
      <c r="D4" s="24">
        <f t="shared" si="1"/>
        <v>-4.1266806637272474E-3</v>
      </c>
      <c r="E4" s="24">
        <f t="shared" si="2"/>
        <v>-1.7560552796766354E-3</v>
      </c>
      <c r="G4" s="84"/>
      <c r="H4" t="s">
        <v>2</v>
      </c>
      <c r="I4" s="9">
        <v>3.4901721389057151E-2</v>
      </c>
      <c r="J4" s="9">
        <v>3.5908091014888864E-2</v>
      </c>
      <c r="K4" s="9">
        <v>3.2859077952146432E-2</v>
      </c>
      <c r="M4" s="84"/>
      <c r="N4" t="s">
        <v>2</v>
      </c>
      <c r="O4" s="8">
        <v>0.33811735725777614</v>
      </c>
      <c r="P4" s="8">
        <v>0.48784048231039501</v>
      </c>
      <c r="Q4" s="8">
        <v>0.20858875856957992</v>
      </c>
      <c r="S4" s="84"/>
      <c r="T4" t="s">
        <v>2</v>
      </c>
      <c r="U4" s="8">
        <v>0.41298007978785478</v>
      </c>
      <c r="V4" s="8">
        <v>0.37532352312550887</v>
      </c>
      <c r="W4" s="8">
        <v>0.48917119427275935</v>
      </c>
      <c r="Y4" s="84"/>
      <c r="Z4" t="s">
        <v>2</v>
      </c>
      <c r="AA4" s="9">
        <v>0.35034500086812481</v>
      </c>
      <c r="AB4" s="9">
        <v>0.50601034793865174</v>
      </c>
      <c r="AC4" s="9">
        <v>0.21567566195824683</v>
      </c>
      <c r="AE4" s="83"/>
      <c r="AF4" s="23" t="s">
        <v>1</v>
      </c>
      <c r="AG4" s="24">
        <f t="shared" ref="AG4:AG17" si="4">AA15-AA3</f>
        <v>1.8368877724980359E-2</v>
      </c>
      <c r="AH4" s="24">
        <f t="shared" si="3"/>
        <v>2.2864271923057955E-2</v>
      </c>
      <c r="AI4" s="24">
        <f t="shared" si="3"/>
        <v>2.570665091979954E-2</v>
      </c>
    </row>
    <row r="5" spans="1:35" x14ac:dyDescent="0.3">
      <c r="A5" s="83"/>
      <c r="B5" s="23" t="s">
        <v>3</v>
      </c>
      <c r="C5" s="24">
        <f t="shared" si="0"/>
        <v>-4.3839375315664966E-3</v>
      </c>
      <c r="D5" s="24">
        <f t="shared" si="1"/>
        <v>-3.6154882591598672E-3</v>
      </c>
      <c r="E5" s="24">
        <f t="shared" si="2"/>
        <v>-5.1814490746096876E-3</v>
      </c>
      <c r="G5" s="84"/>
      <c r="H5" t="s">
        <v>3</v>
      </c>
      <c r="I5" s="9">
        <v>3.5933112956042713E-2</v>
      </c>
      <c r="J5" s="9">
        <v>3.7954825030890059E-2</v>
      </c>
      <c r="K5" s="9">
        <v>3.1833668416510676E-2</v>
      </c>
      <c r="M5" s="84"/>
      <c r="N5" t="s">
        <v>3</v>
      </c>
      <c r="O5" s="8">
        <v>0.33611789553292526</v>
      </c>
      <c r="P5" s="8">
        <v>0.48617872854143801</v>
      </c>
      <c r="Q5" s="8">
        <v>0.20723675273700912</v>
      </c>
      <c r="S5" s="84"/>
      <c r="T5" t="s">
        <v>3</v>
      </c>
      <c r="U5" s="8">
        <v>0.41983221169441476</v>
      </c>
      <c r="V5" s="8">
        <v>0.37931700874018343</v>
      </c>
      <c r="W5" s="8">
        <v>0.50146586245350011</v>
      </c>
      <c r="Y5" s="84"/>
      <c r="Z5" t="s">
        <v>3</v>
      </c>
      <c r="AA5" s="9">
        <v>0.34864582535713612</v>
      </c>
      <c r="AB5" s="9">
        <v>0.50535956230646728</v>
      </c>
      <c r="AC5" s="9">
        <v>0.2140507741041375</v>
      </c>
      <c r="AE5" s="83"/>
      <c r="AF5" s="23" t="s">
        <v>2</v>
      </c>
      <c r="AG5" s="24">
        <f t="shared" si="4"/>
        <v>1.5221547329841933E-2</v>
      </c>
      <c r="AH5" s="24">
        <f t="shared" si="3"/>
        <v>1.8806542318441144E-2</v>
      </c>
      <c r="AI5" s="24">
        <f t="shared" si="3"/>
        <v>2.314349640198593E-2</v>
      </c>
    </row>
    <row r="6" spans="1:35" x14ac:dyDescent="0.3">
      <c r="A6" s="83"/>
      <c r="B6" s="23" t="s">
        <v>4</v>
      </c>
      <c r="C6" s="24">
        <f t="shared" si="0"/>
        <v>-5.7769718303706669E-4</v>
      </c>
      <c r="D6" s="24">
        <f t="shared" si="1"/>
        <v>-5.4866236747219375E-3</v>
      </c>
      <c r="E6" s="24">
        <f t="shared" si="2"/>
        <v>9.0478766957227466E-3</v>
      </c>
      <c r="G6" s="84"/>
      <c r="H6" t="s">
        <v>4</v>
      </c>
      <c r="I6" s="9">
        <v>3.2975309005716796E-2</v>
      </c>
      <c r="J6" s="9">
        <v>3.6681350535975835E-2</v>
      </c>
      <c r="K6" s="9">
        <v>2.5467465943056461E-2</v>
      </c>
      <c r="M6" s="84"/>
      <c r="N6" t="s">
        <v>4</v>
      </c>
      <c r="O6" s="8">
        <v>0.34097687874532207</v>
      </c>
      <c r="P6" s="8">
        <v>0.49289575836978772</v>
      </c>
      <c r="Q6" s="8">
        <v>0.21084225689813765</v>
      </c>
      <c r="S6" s="84"/>
      <c r="T6" t="s">
        <v>4</v>
      </c>
      <c r="U6" s="8">
        <v>0.43657150641525899</v>
      </c>
      <c r="V6" s="8">
        <v>0.39431126863821092</v>
      </c>
      <c r="W6" s="8">
        <v>0.52119880274957242</v>
      </c>
      <c r="Y6" s="84"/>
      <c r="Z6" t="s">
        <v>4</v>
      </c>
      <c r="AA6" s="9">
        <v>0.35260410816887627</v>
      </c>
      <c r="AB6" s="9">
        <v>0.51166429575927685</v>
      </c>
      <c r="AC6" s="9">
        <v>0.21635219916200152</v>
      </c>
      <c r="AE6" s="83"/>
      <c r="AF6" s="23" t="s">
        <v>3</v>
      </c>
      <c r="AG6" s="24">
        <f t="shared" si="4"/>
        <v>1.729711546066498E-2</v>
      </c>
      <c r="AH6" s="24">
        <f t="shared" si="3"/>
        <v>2.0586504359467295E-2</v>
      </c>
      <c r="AI6" s="24">
        <f t="shared" si="3"/>
        <v>2.4514866180734479E-2</v>
      </c>
    </row>
    <row r="7" spans="1:35" x14ac:dyDescent="0.3">
      <c r="A7" s="83"/>
      <c r="B7" s="23" t="s">
        <v>5</v>
      </c>
      <c r="C7" s="24">
        <f t="shared" si="0"/>
        <v>-5.2379466034025816E-3</v>
      </c>
      <c r="D7" s="24">
        <f t="shared" si="1"/>
        <v>-9.9424395449954212E-3</v>
      </c>
      <c r="E7" s="24">
        <f t="shared" si="2"/>
        <v>3.7449758705561387E-3</v>
      </c>
      <c r="G7" s="84"/>
      <c r="H7" t="s">
        <v>5</v>
      </c>
      <c r="I7" s="9">
        <v>3.2729609640019683E-2</v>
      </c>
      <c r="J7" s="9">
        <v>3.5349269076299504E-2</v>
      </c>
      <c r="K7" s="9">
        <v>2.746090569684927E-2</v>
      </c>
      <c r="M7" s="84"/>
      <c r="N7" t="s">
        <v>5</v>
      </c>
      <c r="O7" s="8">
        <v>0.34315411303592552</v>
      </c>
      <c r="P7" s="8">
        <v>0.49582063534157955</v>
      </c>
      <c r="Q7" s="8">
        <v>0.21257878505032368</v>
      </c>
      <c r="S7" s="84"/>
      <c r="T7" t="s">
        <v>5</v>
      </c>
      <c r="U7" s="8">
        <v>0.45655393556916912</v>
      </c>
      <c r="V7" s="8">
        <v>0.41093794543298684</v>
      </c>
      <c r="W7" s="8">
        <v>0.54755345435711344</v>
      </c>
      <c r="Y7" s="84"/>
      <c r="Z7" t="s">
        <v>5</v>
      </c>
      <c r="AA7" s="9">
        <v>0.3547654476513204</v>
      </c>
      <c r="AB7" s="9">
        <v>0.51398979905069475</v>
      </c>
      <c r="AC7" s="9">
        <v>0.21858122341358605</v>
      </c>
      <c r="AE7" s="83"/>
      <c r="AF7" s="23" t="s">
        <v>4</v>
      </c>
      <c r="AG7" s="24">
        <f t="shared" si="4"/>
        <v>1.1309851559305972E-2</v>
      </c>
      <c r="AH7" s="24">
        <f t="shared" si="3"/>
        <v>1.1834702817966947E-2</v>
      </c>
      <c r="AI7" s="24">
        <f t="shared" si="3"/>
        <v>2.0464668939830094E-2</v>
      </c>
    </row>
    <row r="8" spans="1:35" x14ac:dyDescent="0.3">
      <c r="A8" s="83"/>
      <c r="B8" s="23" t="s">
        <v>6</v>
      </c>
      <c r="C8" s="24">
        <f t="shared" si="0"/>
        <v>-6.3908002869616197E-3</v>
      </c>
      <c r="D8" s="24">
        <f t="shared" si="1"/>
        <v>-7.028150316229255E-3</v>
      </c>
      <c r="E8" s="24">
        <f t="shared" si="2"/>
        <v>-5.1805477135912874E-3</v>
      </c>
      <c r="G8" s="84"/>
      <c r="H8" t="s">
        <v>6</v>
      </c>
      <c r="I8" s="9">
        <v>3.0387183728288136E-2</v>
      </c>
      <c r="J8" s="9">
        <v>3.075897752195067E-2</v>
      </c>
      <c r="K8" s="9">
        <v>2.9647141638393517E-2</v>
      </c>
      <c r="M8" s="84"/>
      <c r="N8" t="s">
        <v>6</v>
      </c>
      <c r="O8" s="8">
        <v>0.34662818083201191</v>
      </c>
      <c r="P8" s="8">
        <v>0.49848845496091865</v>
      </c>
      <c r="Q8" s="8">
        <v>0.21587583521907938</v>
      </c>
      <c r="S8" s="84"/>
      <c r="T8" t="s">
        <v>6</v>
      </c>
      <c r="U8" s="8">
        <v>0.4507420289866268</v>
      </c>
      <c r="V8" s="8">
        <v>0.40461540188045464</v>
      </c>
      <c r="W8" s="8">
        <v>0.54245021047260866</v>
      </c>
      <c r="Y8" s="84"/>
      <c r="Z8" t="s">
        <v>6</v>
      </c>
      <c r="AA8" s="9">
        <v>0.35749133573217584</v>
      </c>
      <c r="AB8" s="9">
        <v>0.51430804454235524</v>
      </c>
      <c r="AC8" s="9">
        <v>0.22247147865733621</v>
      </c>
      <c r="AE8" s="83"/>
      <c r="AF8" s="23" t="s">
        <v>5</v>
      </c>
      <c r="AG8" s="24">
        <f t="shared" si="4"/>
        <v>1.2832307333574433E-2</v>
      </c>
      <c r="AH8" s="24">
        <f t="shared" si="3"/>
        <v>1.696142623507646E-2</v>
      </c>
      <c r="AI8" s="24">
        <f t="shared" si="3"/>
        <v>1.8867749646764798E-2</v>
      </c>
    </row>
    <row r="9" spans="1:35" x14ac:dyDescent="0.3">
      <c r="A9" s="88"/>
      <c r="B9" s="25" t="s">
        <v>7</v>
      </c>
      <c r="C9" s="26">
        <f t="shared" si="0"/>
        <v>-4.5766123567238942E-4</v>
      </c>
      <c r="D9" s="26">
        <f t="shared" si="1"/>
        <v>-3.4184269562501091E-4</v>
      </c>
      <c r="E9" s="26">
        <f t="shared" si="2"/>
        <v>-2.132247334023854E-4</v>
      </c>
      <c r="G9" s="84"/>
      <c r="H9" t="s">
        <v>7</v>
      </c>
      <c r="I9" s="9">
        <v>2.9526866544916482E-2</v>
      </c>
      <c r="J9" s="9">
        <v>3.1371687848208728E-2</v>
      </c>
      <c r="K9" s="9">
        <v>2.5811374514065649E-2</v>
      </c>
      <c r="M9" s="84"/>
      <c r="N9" t="s">
        <v>7</v>
      </c>
      <c r="O9" s="8">
        <v>0.3477736832928644</v>
      </c>
      <c r="P9" s="8">
        <v>0.49807667410997758</v>
      </c>
      <c r="Q9" s="8">
        <v>0.21677691453444101</v>
      </c>
      <c r="S9" s="84"/>
      <c r="T9" t="s">
        <v>7</v>
      </c>
      <c r="U9" s="8">
        <v>0.44127089046148432</v>
      </c>
      <c r="V9" s="8">
        <v>0.40144327486896042</v>
      </c>
      <c r="W9" s="8">
        <v>0.52102635341517867</v>
      </c>
      <c r="Y9" s="84"/>
      <c r="Z9" t="s">
        <v>7</v>
      </c>
      <c r="AA9" s="9">
        <v>0.35835477696813639</v>
      </c>
      <c r="AB9" s="9">
        <v>0.51420825497399392</v>
      </c>
      <c r="AC9" s="9">
        <v>0.22252047382128967</v>
      </c>
      <c r="AE9" s="83"/>
      <c r="AF9" s="23" t="s">
        <v>6</v>
      </c>
      <c r="AG9" s="24">
        <f t="shared" si="4"/>
        <v>1.0615180625117238E-2</v>
      </c>
      <c r="AH9" s="24">
        <f t="shared" si="3"/>
        <v>1.6112555363898218E-2</v>
      </c>
      <c r="AI9" s="24">
        <f t="shared" si="3"/>
        <v>1.6273364303074772E-2</v>
      </c>
    </row>
    <row r="10" spans="1:35" x14ac:dyDescent="0.3">
      <c r="A10" s="80">
        <v>2020</v>
      </c>
      <c r="B10" s="23" t="s">
        <v>8</v>
      </c>
      <c r="C10" s="24">
        <f t="shared" si="0"/>
        <v>6.3962783391143044E-3</v>
      </c>
      <c r="D10" s="24">
        <f t="shared" si="1"/>
        <v>6.7115073686145992E-3</v>
      </c>
      <c r="E10" s="24">
        <f t="shared" si="2"/>
        <v>6.7839718767567572E-3</v>
      </c>
      <c r="G10" s="84">
        <v>2019</v>
      </c>
      <c r="H10" t="s">
        <v>8</v>
      </c>
      <c r="I10" s="9">
        <v>2.7841524017508994E-2</v>
      </c>
      <c r="J10" s="9">
        <v>3.0841575356421482E-2</v>
      </c>
      <c r="K10" s="9">
        <v>2.1609679852496042E-2</v>
      </c>
      <c r="M10" s="84">
        <v>2019</v>
      </c>
      <c r="N10" t="s">
        <v>8</v>
      </c>
      <c r="O10" s="8">
        <v>0.34462736058095839</v>
      </c>
      <c r="P10" s="8">
        <v>0.49898863124934961</v>
      </c>
      <c r="Q10" s="8">
        <v>0.21058432375667011</v>
      </c>
      <c r="S10" s="84">
        <v>2019</v>
      </c>
      <c r="T10" t="s">
        <v>8</v>
      </c>
      <c r="U10" s="8">
        <v>0.42667473980082465</v>
      </c>
      <c r="V10" s="8">
        <v>0.39151451796039921</v>
      </c>
      <c r="W10" s="8">
        <v>0.49902200726557577</v>
      </c>
      <c r="Y10" s="84">
        <v>2019</v>
      </c>
      <c r="Z10" t="s">
        <v>8</v>
      </c>
      <c r="AA10" s="9">
        <v>0.35449710010774527</v>
      </c>
      <c r="AB10" s="9">
        <v>0.51486797056204647</v>
      </c>
      <c r="AC10" s="9">
        <v>0.21523549387214091</v>
      </c>
      <c r="AE10" s="88"/>
      <c r="AF10" s="25" t="s">
        <v>7</v>
      </c>
      <c r="AG10" s="26">
        <f t="shared" si="4"/>
        <v>9.6197912411764563E-3</v>
      </c>
      <c r="AH10" s="26">
        <f t="shared" si="3"/>
        <v>1.5816529249659372E-2</v>
      </c>
      <c r="AI10" s="26">
        <f t="shared" si="3"/>
        <v>1.6226540647229282E-2</v>
      </c>
    </row>
    <row r="11" spans="1:35" x14ac:dyDescent="0.3">
      <c r="A11" s="80"/>
      <c r="B11" s="23" t="s">
        <v>9</v>
      </c>
      <c r="C11" s="24">
        <f t="shared" si="0"/>
        <v>1.5544691386952168E-2</v>
      </c>
      <c r="D11" s="24">
        <f t="shared" si="1"/>
        <v>1.146882280816975E-2</v>
      </c>
      <c r="E11" s="24">
        <f t="shared" si="2"/>
        <v>2.401669913504494E-2</v>
      </c>
      <c r="G11" s="84"/>
      <c r="H11" t="s">
        <v>9</v>
      </c>
      <c r="I11" s="9">
        <v>2.7908534220390153E-2</v>
      </c>
      <c r="J11" s="9">
        <v>3.2092385607125698E-2</v>
      </c>
      <c r="K11" s="9">
        <v>1.9235487000281864E-2</v>
      </c>
      <c r="M11" s="84"/>
      <c r="N11" t="s">
        <v>9</v>
      </c>
      <c r="O11" s="8">
        <v>0.34882129782296334</v>
      </c>
      <c r="P11" s="8">
        <v>0.50241549458538781</v>
      </c>
      <c r="Q11" s="8">
        <v>0.21460291087661557</v>
      </c>
      <c r="S11" s="84"/>
      <c r="T11" t="s">
        <v>9</v>
      </c>
      <c r="U11" s="8">
        <v>0.42656045539520299</v>
      </c>
      <c r="V11" s="8">
        <v>0.39064678067276259</v>
      </c>
      <c r="W11" s="8">
        <v>0.5000328964399563</v>
      </c>
      <c r="Y11" s="84"/>
      <c r="Z11" t="s">
        <v>9</v>
      </c>
      <c r="AA11" s="9">
        <v>0.35883588129560495</v>
      </c>
      <c r="AB11" s="9">
        <v>0.51907381150269283</v>
      </c>
      <c r="AC11" s="9">
        <v>0.2188118636350754</v>
      </c>
      <c r="AE11" s="80">
        <v>2020</v>
      </c>
      <c r="AF11" s="27" t="s">
        <v>8</v>
      </c>
      <c r="AG11" s="28">
        <f t="shared" si="4"/>
        <v>4.8562063558854618E-3</v>
      </c>
      <c r="AH11" s="28">
        <f t="shared" si="3"/>
        <v>1.8846858872885175E-3</v>
      </c>
      <c r="AI11" s="28">
        <f t="shared" si="3"/>
        <v>1.8576222393111741E-2</v>
      </c>
    </row>
    <row r="12" spans="1:35" x14ac:dyDescent="0.3">
      <c r="A12" s="80"/>
      <c r="B12" s="23" t="s">
        <v>10</v>
      </c>
      <c r="C12" s="24">
        <f>I24-I12</f>
        <v>1.7178569483708914E-2</v>
      </c>
      <c r="D12" s="24">
        <f t="shared" si="1"/>
        <v>1.4195574308334999E-2</v>
      </c>
      <c r="E12" s="24">
        <f t="shared" si="2"/>
        <v>2.3246833868596994E-2</v>
      </c>
      <c r="G12" s="84"/>
      <c r="H12" t="s">
        <v>10</v>
      </c>
      <c r="I12" s="9">
        <v>2.9038955830190585E-2</v>
      </c>
      <c r="J12" s="9">
        <v>3.1712692999568942E-2</v>
      </c>
      <c r="K12" s="9">
        <v>2.3571728673798635E-2</v>
      </c>
      <c r="M12" s="84"/>
      <c r="N12" t="s">
        <v>10</v>
      </c>
      <c r="O12" s="8">
        <v>0.35033086592930696</v>
      </c>
      <c r="P12" s="8">
        <v>0.50081337780263868</v>
      </c>
      <c r="Q12" s="8">
        <v>0.21769312376468061</v>
      </c>
      <c r="S12" s="84"/>
      <c r="T12" t="s">
        <v>10</v>
      </c>
      <c r="U12" s="8">
        <v>0.42887456326928697</v>
      </c>
      <c r="V12" s="8">
        <v>0.39215579678596602</v>
      </c>
      <c r="W12" s="8">
        <v>0.50333068000791059</v>
      </c>
      <c r="Y12" s="84"/>
      <c r="Z12" t="s">
        <v>10</v>
      </c>
      <c r="AA12" s="9">
        <v>0.36080836407689976</v>
      </c>
      <c r="AB12" s="9">
        <v>0.51721567987301453</v>
      </c>
      <c r="AC12" s="9">
        <v>0.22294840302914026</v>
      </c>
      <c r="AE12" s="86"/>
      <c r="AF12" s="23" t="s">
        <v>9</v>
      </c>
      <c r="AG12" s="24">
        <f t="shared" si="4"/>
        <v>-1.1600383509680789E-2</v>
      </c>
      <c r="AH12" s="24">
        <f t="shared" si="3"/>
        <v>-1.0029128169398938E-2</v>
      </c>
      <c r="AI12" s="24">
        <f t="shared" si="3"/>
        <v>-6.7152691036068135E-4</v>
      </c>
    </row>
    <row r="13" spans="1:35" x14ac:dyDescent="0.3">
      <c r="A13" s="80"/>
      <c r="B13" s="23" t="s">
        <v>11</v>
      </c>
      <c r="C13" s="24">
        <f t="shared" si="0"/>
        <v>2.1762042826421631E-2</v>
      </c>
      <c r="D13" s="24">
        <f t="shared" si="1"/>
        <v>2.5153727332249208E-2</v>
      </c>
      <c r="E13" s="24">
        <f t="shared" si="2"/>
        <v>1.4634117695820771E-2</v>
      </c>
      <c r="G13" s="84"/>
      <c r="H13" t="s">
        <v>11</v>
      </c>
      <c r="I13" s="9">
        <v>2.8716199675391355E-2</v>
      </c>
      <c r="J13" s="9">
        <v>2.8988437781472323E-2</v>
      </c>
      <c r="K13" s="9">
        <v>2.8147155812584403E-2</v>
      </c>
      <c r="M13" s="84"/>
      <c r="N13" t="s">
        <v>11</v>
      </c>
      <c r="O13" s="8">
        <v>0.35144558703333278</v>
      </c>
      <c r="P13" s="8">
        <v>0.50408820112545283</v>
      </c>
      <c r="Q13" s="8">
        <v>0.21529415332443894</v>
      </c>
      <c r="S13" s="84"/>
      <c r="T13" t="s">
        <v>11</v>
      </c>
      <c r="U13" s="8">
        <v>0.43589882084678166</v>
      </c>
      <c r="V13" s="8">
        <v>0.39707739519166357</v>
      </c>
      <c r="W13" s="8">
        <v>0.51697479963704673</v>
      </c>
      <c r="Y13" s="84"/>
      <c r="Z13" t="s">
        <v>11</v>
      </c>
      <c r="AA13" s="9">
        <v>0.36183614605316905</v>
      </c>
      <c r="AB13" s="9">
        <v>0.51913717687741279</v>
      </c>
      <c r="AC13" s="9">
        <v>0.22152958095672426</v>
      </c>
      <c r="AE13" s="86"/>
      <c r="AF13" s="23" t="s">
        <v>10</v>
      </c>
      <c r="AG13" s="24">
        <f t="shared" si="4"/>
        <v>-5.3735126338731787E-2</v>
      </c>
      <c r="AH13" s="24">
        <f t="shared" si="3"/>
        <v>-6.0418665323336396E-2</v>
      </c>
      <c r="AI13" s="24">
        <f t="shared" si="3"/>
        <v>-3.5366914141175848E-2</v>
      </c>
    </row>
    <row r="14" spans="1:35" x14ac:dyDescent="0.3">
      <c r="A14" s="80"/>
      <c r="B14" s="23" t="s">
        <v>0</v>
      </c>
      <c r="C14" s="24">
        <f t="shared" si="0"/>
        <v>2.4505736005669375E-2</v>
      </c>
      <c r="D14" s="24">
        <f t="shared" si="1"/>
        <v>3.1043840849675257E-2</v>
      </c>
      <c r="E14" s="24">
        <f t="shared" si="2"/>
        <v>1.1309740390938766E-2</v>
      </c>
      <c r="G14" s="84"/>
      <c r="H14" t="s">
        <v>0</v>
      </c>
      <c r="I14" s="9">
        <v>2.888705260254875E-2</v>
      </c>
      <c r="J14" s="9">
        <v>2.6023634869933594E-2</v>
      </c>
      <c r="K14" s="9">
        <v>3.4050143334317162E-2</v>
      </c>
      <c r="M14" s="84"/>
      <c r="N14" t="s">
        <v>0</v>
      </c>
      <c r="O14" s="9">
        <v>0.35383523024214758</v>
      </c>
      <c r="P14" s="9">
        <v>0.51533181148359275</v>
      </c>
      <c r="Q14" s="9">
        <v>0.22540659224830095</v>
      </c>
      <c r="S14" s="84"/>
      <c r="T14" t="s">
        <v>0</v>
      </c>
      <c r="U14" s="9">
        <v>0.43021519463862534</v>
      </c>
      <c r="V14" s="9">
        <v>0.39552475842522034</v>
      </c>
      <c r="W14" s="9">
        <v>0.49328603878467792</v>
      </c>
      <c r="Y14" s="84"/>
      <c r="Z14" t="s">
        <v>0</v>
      </c>
      <c r="AA14" s="9">
        <v>0.36436053209918945</v>
      </c>
      <c r="AB14" s="9">
        <v>0.52910094118636442</v>
      </c>
      <c r="AC14" s="9">
        <v>0.23335227050643345</v>
      </c>
      <c r="AE14" s="86"/>
      <c r="AF14" s="23" t="s">
        <v>11</v>
      </c>
      <c r="AG14" s="24">
        <f t="shared" si="4"/>
        <v>-9.1177870710494435E-2</v>
      </c>
      <c r="AH14" s="24">
        <f t="shared" si="3"/>
        <v>-0.10610124833049467</v>
      </c>
      <c r="AI14" s="24">
        <f t="shared" si="3"/>
        <v>-6.4548714511926508E-2</v>
      </c>
    </row>
    <row r="15" spans="1:35" x14ac:dyDescent="0.3">
      <c r="A15" s="80"/>
      <c r="B15" s="23" t="s">
        <v>1</v>
      </c>
      <c r="C15" s="24">
        <f t="shared" si="0"/>
        <v>3.366128997874443E-2</v>
      </c>
      <c r="D15" s="24">
        <f t="shared" si="1"/>
        <v>3.76292220864246E-2</v>
      </c>
      <c r="E15" s="24">
        <f t="shared" si="2"/>
        <v>2.534789438844148E-2</v>
      </c>
      <c r="G15" s="84"/>
      <c r="H15" t="s">
        <v>1</v>
      </c>
      <c r="I15" s="9">
        <v>2.8898510982901804E-2</v>
      </c>
      <c r="J15" s="9">
        <v>2.7997911794119722E-2</v>
      </c>
      <c r="K15" s="9">
        <v>3.0505665817276085E-2</v>
      </c>
      <c r="M15" s="84"/>
      <c r="N15" t="s">
        <v>1</v>
      </c>
      <c r="O15" s="9">
        <v>0.35711734071585494</v>
      </c>
      <c r="P15" s="9">
        <v>0.51704539458267584</v>
      </c>
      <c r="Q15" s="9">
        <v>0.22989307409608065</v>
      </c>
      <c r="S15" s="84"/>
      <c r="T15" t="s">
        <v>1</v>
      </c>
      <c r="U15" s="9">
        <v>0.4201736321203392</v>
      </c>
      <c r="V15" s="9">
        <v>0.38286137567464401</v>
      </c>
      <c r="W15" s="9">
        <v>0.48693106131350622</v>
      </c>
      <c r="Y15" s="84"/>
      <c r="Z15" t="s">
        <v>1</v>
      </c>
      <c r="AA15" s="9">
        <v>0.36774461243727646</v>
      </c>
      <c r="AB15" s="9">
        <v>0.53193856356526681</v>
      </c>
      <c r="AC15" s="9">
        <v>0.23712678454163247</v>
      </c>
      <c r="AE15" s="86"/>
      <c r="AF15" s="23" t="s">
        <v>0</v>
      </c>
      <c r="AG15" s="24">
        <f t="shared" si="4"/>
        <v>-0.11115621224240596</v>
      </c>
      <c r="AH15" s="24">
        <f t="shared" si="3"/>
        <v>-0.13783906749166969</v>
      </c>
      <c r="AI15" s="24">
        <f t="shared" si="3"/>
        <v>-9.0407064400196052E-2</v>
      </c>
    </row>
    <row r="16" spans="1:35" x14ac:dyDescent="0.3">
      <c r="A16" s="80"/>
      <c r="B16" s="23" t="s">
        <v>2</v>
      </c>
      <c r="C16" s="24">
        <f t="shared" si="0"/>
        <v>3.2222039650020289E-2</v>
      </c>
      <c r="D16" s="24">
        <f t="shared" si="1"/>
        <v>3.0729719908314017E-2</v>
      </c>
      <c r="E16" s="24">
        <f t="shared" si="2"/>
        <v>3.5354153868397867E-2</v>
      </c>
      <c r="G16" s="84"/>
      <c r="H16" t="s">
        <v>2</v>
      </c>
      <c r="I16" s="9">
        <v>3.1534636890380531E-2</v>
      </c>
      <c r="J16" s="9">
        <v>3.1781410351161617E-2</v>
      </c>
      <c r="K16" s="9">
        <v>3.1103022672469796E-2</v>
      </c>
      <c r="M16" s="84"/>
      <c r="N16" t="s">
        <v>2</v>
      </c>
      <c r="O16" s="9">
        <v>0.35403853984127426</v>
      </c>
      <c r="P16" s="9">
        <v>0.50813746930861192</v>
      </c>
      <c r="Q16" s="9">
        <v>0.23139116066313414</v>
      </c>
      <c r="S16" s="84"/>
      <c r="T16" t="s">
        <v>2</v>
      </c>
      <c r="U16" s="9">
        <v>0.42602035633105118</v>
      </c>
      <c r="V16" s="9">
        <v>0.38557020330093739</v>
      </c>
      <c r="W16" s="9">
        <v>0.49671935705434894</v>
      </c>
      <c r="Y16" s="84"/>
      <c r="Z16" t="s">
        <v>2</v>
      </c>
      <c r="AA16" s="9">
        <v>0.36556654819796675</v>
      </c>
      <c r="AB16" s="9">
        <v>0.52481689025709288</v>
      </c>
      <c r="AC16" s="9">
        <v>0.23881915836023276</v>
      </c>
      <c r="AE16" s="86"/>
      <c r="AF16" s="23" t="s">
        <v>1</v>
      </c>
      <c r="AG16" s="24">
        <f t="shared" si="4"/>
        <v>-0.11809581357835219</v>
      </c>
      <c r="AH16" s="24">
        <f t="shared" si="3"/>
        <v>-0.14622344263292986</v>
      </c>
      <c r="AI16" s="24">
        <f t="shared" si="3"/>
        <v>-9.6182796162462753E-2</v>
      </c>
    </row>
    <row r="17" spans="1:35" x14ac:dyDescent="0.3">
      <c r="A17" s="80"/>
      <c r="B17" s="23" t="s">
        <v>3</v>
      </c>
      <c r="C17" s="24">
        <f t="shared" si="0"/>
        <v>3.5483921116313585E-2</v>
      </c>
      <c r="D17" s="24">
        <f t="shared" si="1"/>
        <v>2.922039430616008E-2</v>
      </c>
      <c r="E17" s="24">
        <f t="shared" si="2"/>
        <v>4.7624345287541336E-2</v>
      </c>
      <c r="G17" s="84"/>
      <c r="H17" t="s">
        <v>3</v>
      </c>
      <c r="I17" s="9">
        <v>3.1549175424476217E-2</v>
      </c>
      <c r="J17" s="9">
        <v>3.4339336771730192E-2</v>
      </c>
      <c r="K17" s="9">
        <v>2.6652219341900988E-2</v>
      </c>
      <c r="M17" s="84"/>
      <c r="N17" t="s">
        <v>3</v>
      </c>
      <c r="O17" s="9">
        <v>0.35439774278259156</v>
      </c>
      <c r="P17" s="9">
        <v>0.50788542755892618</v>
      </c>
      <c r="Q17" s="9">
        <v>0.2322073365125584</v>
      </c>
      <c r="S17" s="84"/>
      <c r="T17" t="s">
        <v>3</v>
      </c>
      <c r="U17" s="9">
        <v>0.42531236019553131</v>
      </c>
      <c r="V17" s="9">
        <v>0.38182237231632221</v>
      </c>
      <c r="W17" s="9">
        <v>0.50103795185966171</v>
      </c>
      <c r="Y17" s="84"/>
      <c r="Z17" t="s">
        <v>3</v>
      </c>
      <c r="AA17" s="9">
        <v>0.3659429408178011</v>
      </c>
      <c r="AB17" s="9">
        <v>0.52594606666593458</v>
      </c>
      <c r="AC17" s="9">
        <v>0.23856564028487198</v>
      </c>
      <c r="AE17" s="86"/>
      <c r="AF17" s="23" t="s">
        <v>2</v>
      </c>
      <c r="AG17" s="24">
        <f t="shared" si="4"/>
        <v>-0.10948587940508375</v>
      </c>
      <c r="AH17" s="24">
        <f t="shared" si="3"/>
        <v>-0.13029808966056422</v>
      </c>
      <c r="AI17" s="24">
        <f t="shared" si="3"/>
        <v>-9.338515025531946E-2</v>
      </c>
    </row>
    <row r="18" spans="1:35" x14ac:dyDescent="0.3">
      <c r="A18" s="80"/>
      <c r="B18" s="23" t="s">
        <v>4</v>
      </c>
      <c r="C18" s="24">
        <f t="shared" si="0"/>
        <v>3.2170546180045161E-2</v>
      </c>
      <c r="D18" s="24">
        <f t="shared" si="1"/>
        <v>3.2840327263959926E-2</v>
      </c>
      <c r="E18" s="24">
        <f t="shared" si="2"/>
        <v>3.119963202802855E-2</v>
      </c>
      <c r="G18" s="84"/>
      <c r="H18" t="s">
        <v>4</v>
      </c>
      <c r="I18" s="9">
        <v>3.239761182267973E-2</v>
      </c>
      <c r="J18" s="9">
        <v>3.1194726861253897E-2</v>
      </c>
      <c r="K18" s="9">
        <v>3.4515342638779208E-2</v>
      </c>
      <c r="M18" s="84"/>
      <c r="N18" t="s">
        <v>4</v>
      </c>
      <c r="O18" s="9">
        <v>0.35212401652405445</v>
      </c>
      <c r="P18" s="9">
        <v>0.50716859030448669</v>
      </c>
      <c r="Q18" s="9">
        <v>0.22864305275665414</v>
      </c>
      <c r="S18" s="84"/>
      <c r="T18" t="s">
        <v>4</v>
      </c>
      <c r="U18" s="9">
        <v>0.43522994100661899</v>
      </c>
      <c r="V18" s="9">
        <v>0.38950604576430126</v>
      </c>
      <c r="W18" s="9">
        <v>0.51600569103303595</v>
      </c>
      <c r="Y18" s="84"/>
      <c r="Z18" t="s">
        <v>4</v>
      </c>
      <c r="AA18" s="9">
        <v>0.36391395972818225</v>
      </c>
      <c r="AB18" s="9">
        <v>0.5234989985772438</v>
      </c>
      <c r="AC18" s="9">
        <v>0.23681686810183161</v>
      </c>
      <c r="AE18" s="86"/>
      <c r="AF18" s="23" t="s">
        <v>3</v>
      </c>
      <c r="AG18" s="24">
        <f t="shared" ref="AG18:AG22" si="5">AA29-AA17</f>
        <v>-9.9250336533909633E-2</v>
      </c>
      <c r="AH18" s="24">
        <f t="shared" ref="AH18:AH22" si="6">AB29-AB17</f>
        <v>-0.12021381068331377</v>
      </c>
      <c r="AI18" s="24">
        <f t="shared" ref="AI18:AI22" si="7">AC29-AC17</f>
        <v>-8.302827591557671E-2</v>
      </c>
    </row>
    <row r="19" spans="1:35" x14ac:dyDescent="0.3">
      <c r="A19" s="80"/>
      <c r="B19" s="23" t="s">
        <v>5</v>
      </c>
      <c r="C19" s="24">
        <f t="shared" si="0"/>
        <v>3.637470555058972E-2</v>
      </c>
      <c r="D19" s="24">
        <f t="shared" si="1"/>
        <v>3.7160350010106515E-2</v>
      </c>
      <c r="E19" s="24">
        <f t="shared" si="2"/>
        <v>3.5501247852383594E-2</v>
      </c>
      <c r="G19" s="84"/>
      <c r="H19" t="s">
        <v>5</v>
      </c>
      <c r="I19" s="9">
        <v>2.7491663036617101E-2</v>
      </c>
      <c r="J19" s="9">
        <v>2.5406829531304083E-2</v>
      </c>
      <c r="K19" s="9">
        <v>3.1205881567405409E-2</v>
      </c>
      <c r="M19" s="84"/>
      <c r="N19" t="s">
        <v>5</v>
      </c>
      <c r="O19" s="9">
        <v>0.35749188137183319</v>
      </c>
      <c r="P19" s="9">
        <v>0.51746143801549882</v>
      </c>
      <c r="Q19" s="9">
        <v>0.23003916852872741</v>
      </c>
      <c r="S19" s="84"/>
      <c r="T19" t="s">
        <v>5</v>
      </c>
      <c r="U19" s="9">
        <v>0.44029500627205204</v>
      </c>
      <c r="V19" s="9">
        <v>0.3896459562434379</v>
      </c>
      <c r="W19" s="9">
        <v>0.53106854132789638</v>
      </c>
      <c r="Y19" s="84"/>
      <c r="Z19" t="s">
        <v>5</v>
      </c>
      <c r="AA19" s="9">
        <v>0.36759775498489483</v>
      </c>
      <c r="AB19" s="9">
        <v>0.53095122528577121</v>
      </c>
      <c r="AC19" s="9">
        <v>0.23744897306035084</v>
      </c>
      <c r="AE19" s="86"/>
      <c r="AF19" s="23" t="s">
        <v>4</v>
      </c>
      <c r="AG19" s="24">
        <f t="shared" si="5"/>
        <v>-8.4301485287055555E-2</v>
      </c>
      <c r="AH19" s="24">
        <f t="shared" si="6"/>
        <v>-9.395194966257675E-2</v>
      </c>
      <c r="AI19" s="24">
        <f t="shared" si="7"/>
        <v>-7.711903749910623E-2</v>
      </c>
    </row>
    <row r="20" spans="1:35" x14ac:dyDescent="0.3">
      <c r="A20" s="80"/>
      <c r="B20" s="23" t="s">
        <v>6</v>
      </c>
      <c r="C20" s="24">
        <f t="shared" si="0"/>
        <v>3.6458415584078196E-2</v>
      </c>
      <c r="D20" s="24">
        <f t="shared" si="1"/>
        <v>3.7192704106791985E-2</v>
      </c>
      <c r="E20" s="24">
        <f t="shared" si="2"/>
        <v>3.4937975844355297E-2</v>
      </c>
      <c r="G20" s="84"/>
      <c r="H20" t="s">
        <v>6</v>
      </c>
      <c r="I20" s="9">
        <v>2.3996383441326517E-2</v>
      </c>
      <c r="J20" s="9">
        <v>2.3730827205721415E-2</v>
      </c>
      <c r="K20" s="9">
        <v>2.446659392480223E-2</v>
      </c>
      <c r="M20" s="84"/>
      <c r="N20" t="s">
        <v>6</v>
      </c>
      <c r="O20" s="9">
        <v>0.3592732912435323</v>
      </c>
      <c r="P20" s="9">
        <v>0.51783328030352305</v>
      </c>
      <c r="Q20" s="9">
        <v>0.23290356983605801</v>
      </c>
      <c r="S20" s="84"/>
      <c r="T20" t="s">
        <v>6</v>
      </c>
      <c r="U20" s="9">
        <v>0.45393694349363406</v>
      </c>
      <c r="V20" s="9">
        <v>0.39900387220065148</v>
      </c>
      <c r="W20" s="9">
        <v>0.55127823744916915</v>
      </c>
      <c r="Y20" s="84"/>
      <c r="Z20" t="s">
        <v>6</v>
      </c>
      <c r="AA20" s="9">
        <v>0.36810651635729308</v>
      </c>
      <c r="AB20" s="9">
        <v>0.53042059990625345</v>
      </c>
      <c r="AC20" s="9">
        <v>0.23874484296041099</v>
      </c>
      <c r="AE20" s="86"/>
      <c r="AF20" s="23" t="s">
        <v>5</v>
      </c>
      <c r="AG20" s="24">
        <f t="shared" si="5"/>
        <v>-8.1422417447790996E-2</v>
      </c>
      <c r="AH20" s="24">
        <f t="shared" si="6"/>
        <v>-8.9145630807186071E-2</v>
      </c>
      <c r="AI20" s="24">
        <f t="shared" si="7"/>
        <v>-7.5789761660186472E-2</v>
      </c>
    </row>
    <row r="21" spans="1:35" x14ac:dyDescent="0.3">
      <c r="A21" s="80"/>
      <c r="B21" s="25" t="s">
        <v>7</v>
      </c>
      <c r="C21" s="26">
        <f t="shared" si="0"/>
        <v>2.7503505365203396E-2</v>
      </c>
      <c r="D21" s="26">
        <f t="shared" si="1"/>
        <v>2.8017954043618724E-2</v>
      </c>
      <c r="E21" s="26">
        <f t="shared" si="2"/>
        <v>2.5462898393686241E-2</v>
      </c>
      <c r="G21" s="84"/>
      <c r="H21" t="s">
        <v>7</v>
      </c>
      <c r="I21" s="9">
        <v>2.9069205309244093E-2</v>
      </c>
      <c r="J21" s="9">
        <v>3.1029845152583717E-2</v>
      </c>
      <c r="K21" s="9">
        <v>2.5598149780663264E-2</v>
      </c>
      <c r="M21" s="84"/>
      <c r="N21" t="s">
        <v>7</v>
      </c>
      <c r="O21" s="9">
        <v>0.35727783993745543</v>
      </c>
      <c r="P21" s="9">
        <v>0.51357819724216203</v>
      </c>
      <c r="Q21" s="9">
        <v>0.23263553263246742</v>
      </c>
      <c r="S21" s="84"/>
      <c r="T21" t="s">
        <v>7</v>
      </c>
      <c r="U21" s="9">
        <v>0.45222081768994032</v>
      </c>
      <c r="V21" s="9">
        <v>0.41107551428153566</v>
      </c>
      <c r="W21" s="9">
        <v>0.52465712579139645</v>
      </c>
      <c r="Y21" s="84"/>
      <c r="Z21" t="s">
        <v>7</v>
      </c>
      <c r="AA21" s="9">
        <v>0.36797456820931285</v>
      </c>
      <c r="AB21" s="9">
        <v>0.53002478422365329</v>
      </c>
      <c r="AC21" s="9">
        <v>0.23874701446851895</v>
      </c>
      <c r="AE21" s="86"/>
      <c r="AF21" s="23" t="s">
        <v>6</v>
      </c>
      <c r="AG21" s="24">
        <f t="shared" si="5"/>
        <v>-8.4092694987901617E-2</v>
      </c>
      <c r="AH21" s="24">
        <f t="shared" si="6"/>
        <v>-8.8673102359545397E-2</v>
      </c>
      <c r="AI21" s="24">
        <f t="shared" si="7"/>
        <v>-8.096254877963463E-2</v>
      </c>
    </row>
    <row r="22" spans="1:35" x14ac:dyDescent="0.3">
      <c r="A22" s="88">
        <v>2021</v>
      </c>
      <c r="B22" s="25" t="s">
        <v>8</v>
      </c>
      <c r="C22" s="26">
        <f t="shared" ref="C22" si="8">I34-I22</f>
        <v>2.1971955846718912E-2</v>
      </c>
      <c r="D22" s="26">
        <f t="shared" ref="D22" si="9">J34-J22</f>
        <v>2.1316434805853983E-2</v>
      </c>
      <c r="E22" s="26">
        <f t="shared" ref="E22" si="10">K34-K22</f>
        <v>2.2004826721413181E-2</v>
      </c>
      <c r="G22" s="84">
        <v>2020</v>
      </c>
      <c r="H22" t="s">
        <v>8</v>
      </c>
      <c r="I22" s="9">
        <v>3.4237802356623298E-2</v>
      </c>
      <c r="J22" s="9">
        <v>3.7553082725036081E-2</v>
      </c>
      <c r="K22" s="9">
        <v>2.8393651729252799E-2</v>
      </c>
      <c r="M22" s="84">
        <v>2020</v>
      </c>
      <c r="N22" t="s">
        <v>8</v>
      </c>
      <c r="O22" s="9">
        <v>0.34704983898073005</v>
      </c>
      <c r="P22" s="9">
        <v>0.49734700119331127</v>
      </c>
      <c r="Q22" s="9">
        <v>0.22717294782339831</v>
      </c>
      <c r="S22" s="84">
        <v>2020</v>
      </c>
      <c r="T22" t="s">
        <v>8</v>
      </c>
      <c r="U22" s="9">
        <v>0.4470961049238707</v>
      </c>
      <c r="V22" s="9">
        <v>0.40928131519223426</v>
      </c>
      <c r="W22" s="9">
        <v>0.51312731724354721</v>
      </c>
      <c r="Y22" s="84">
        <v>2020</v>
      </c>
      <c r="Z22" t="s">
        <v>8</v>
      </c>
      <c r="AA22" s="9">
        <v>0.35935330646363073</v>
      </c>
      <c r="AB22" s="9">
        <v>0.51675265644933499</v>
      </c>
      <c r="AC22" s="9">
        <v>0.23381171626525266</v>
      </c>
      <c r="AE22" s="81"/>
      <c r="AF22" s="25" t="s">
        <v>7</v>
      </c>
      <c r="AG22" s="26">
        <f t="shared" si="5"/>
        <v>-8.1641898665425539E-2</v>
      </c>
      <c r="AH22" s="26">
        <f t="shared" si="6"/>
        <v>-8.5606109664909003E-2</v>
      </c>
      <c r="AI22" s="26">
        <f t="shared" si="7"/>
        <v>-7.8974187246880906E-2</v>
      </c>
    </row>
    <row r="23" spans="1:35" x14ac:dyDescent="0.3">
      <c r="A23" s="88"/>
      <c r="B23" s="14" t="s">
        <v>9</v>
      </c>
      <c r="C23" s="26">
        <f>I35-I23</f>
        <v>1.3346774392657676E-2</v>
      </c>
      <c r="D23" s="26">
        <f t="shared" ref="D23" si="11">J35-J23</f>
        <v>1.4338791584704552E-2</v>
      </c>
      <c r="E23" s="26">
        <f t="shared" ref="E23" si="12">K35-K23</f>
        <v>1.1047813864673191E-2</v>
      </c>
      <c r="G23" s="84"/>
      <c r="H23" t="s">
        <v>9</v>
      </c>
      <c r="I23" s="9">
        <v>4.345322560734232E-2</v>
      </c>
      <c r="J23" s="9">
        <v>4.3561208415295448E-2</v>
      </c>
      <c r="K23" s="9">
        <v>4.3252186135326803E-2</v>
      </c>
      <c r="M23" s="84"/>
      <c r="N23" t="s">
        <v>9</v>
      </c>
      <c r="O23" s="9">
        <v>0.33214699536175457</v>
      </c>
      <c r="P23" s="9">
        <v>0.48687008178991453</v>
      </c>
      <c r="Q23" s="9">
        <v>0.20870529027707457</v>
      </c>
      <c r="S23" s="84"/>
      <c r="T23" t="s">
        <v>9</v>
      </c>
      <c r="U23" s="9">
        <v>0.44382071066201623</v>
      </c>
      <c r="V23" s="9">
        <v>0.40027362118759952</v>
      </c>
      <c r="W23" s="9">
        <v>0.52486931779884605</v>
      </c>
      <c r="Y23" s="84"/>
      <c r="Z23" t="s">
        <v>9</v>
      </c>
      <c r="AA23" s="9">
        <v>0.34723549778592416</v>
      </c>
      <c r="AB23" s="9">
        <v>0.50904468333329389</v>
      </c>
      <c r="AC23" s="9">
        <v>0.21814033672471472</v>
      </c>
      <c r="AE23" s="44">
        <v>2021</v>
      </c>
      <c r="AF23" s="25" t="s">
        <v>8</v>
      </c>
      <c r="AG23" s="26">
        <f t="shared" ref="AG23" si="13">AA34-AA22</f>
        <v>-6.9137907158565548E-2</v>
      </c>
      <c r="AH23" s="26">
        <f t="shared" ref="AH23" si="14">AB34-AB22</f>
        <v>-6.906906498206844E-2</v>
      </c>
      <c r="AI23" s="26">
        <f t="shared" ref="AI23" si="15">AC34-AC22</f>
        <v>-6.9710331822724902E-2</v>
      </c>
    </row>
    <row r="24" spans="1:35" x14ac:dyDescent="0.3">
      <c r="A24" s="88"/>
      <c r="B24" s="66" t="s">
        <v>10</v>
      </c>
      <c r="C24" s="26">
        <f>I36-I24</f>
        <v>8.5824746861005025E-3</v>
      </c>
      <c r="D24" s="26">
        <f t="shared" ref="D24" si="16">J36-J24</f>
        <v>6.3917326920960651E-3</v>
      </c>
      <c r="E24" s="26">
        <f t="shared" ref="E24" si="17">K36-K24</f>
        <v>1.348143745760437E-2</v>
      </c>
      <c r="G24" s="84"/>
      <c r="H24" t="s">
        <v>10</v>
      </c>
      <c r="I24" s="9">
        <v>4.6217525313899499E-2</v>
      </c>
      <c r="J24" s="9">
        <v>4.5908267307903941E-2</v>
      </c>
      <c r="K24" s="9">
        <v>4.6818562542395629E-2</v>
      </c>
      <c r="M24" s="84"/>
      <c r="N24" t="s">
        <v>10</v>
      </c>
      <c r="O24" s="9">
        <v>0.29288107259978297</v>
      </c>
      <c r="P24" s="9">
        <v>0.43582625510027884</v>
      </c>
      <c r="Q24" s="9">
        <v>0.17879919321866733</v>
      </c>
      <c r="S24" s="84"/>
      <c r="T24" t="s">
        <v>10</v>
      </c>
      <c r="U24" s="9">
        <v>0.41557750576465574</v>
      </c>
      <c r="V24" s="9">
        <v>0.37868809733487269</v>
      </c>
      <c r="W24" s="9">
        <v>0.48733985858053974</v>
      </c>
      <c r="Y24" s="84"/>
      <c r="Z24" t="s">
        <v>10</v>
      </c>
      <c r="AA24" s="9">
        <v>0.30707323773816797</v>
      </c>
      <c r="AB24" s="9">
        <v>0.45679701454967814</v>
      </c>
      <c r="AC24" s="9">
        <v>0.18758148888796441</v>
      </c>
      <c r="AF24" s="14" t="s">
        <v>9</v>
      </c>
      <c r="AG24" s="26">
        <f>AA35-AA23</f>
        <v>-5.8435497785924162E-2</v>
      </c>
      <c r="AH24" s="26">
        <f>AB35-AB23</f>
        <v>-6.7444683333293898E-2</v>
      </c>
      <c r="AI24" s="26">
        <f t="shared" ref="AI24" si="18">AC35-AC23</f>
        <v>-5.1740336724714731E-2</v>
      </c>
    </row>
    <row r="25" spans="1:35" x14ac:dyDescent="0.3">
      <c r="A25" s="69"/>
      <c r="B25" s="66"/>
      <c r="C25" s="24"/>
      <c r="D25" s="24"/>
      <c r="E25" s="24"/>
      <c r="G25" s="84"/>
      <c r="H25" t="s">
        <v>11</v>
      </c>
      <c r="I25" s="9">
        <v>5.0478242501812987E-2</v>
      </c>
      <c r="J25" s="9">
        <v>5.4142165113721531E-2</v>
      </c>
      <c r="K25" s="9">
        <v>4.2781273508405174E-2</v>
      </c>
      <c r="M25" s="84"/>
      <c r="N25" t="s">
        <v>11</v>
      </c>
      <c r="O25" s="9">
        <v>0.2569959212848047</v>
      </c>
      <c r="P25" s="9">
        <v>0.39067326910563149</v>
      </c>
      <c r="Q25" s="9">
        <v>0.15026502506183656</v>
      </c>
      <c r="S25" s="84"/>
      <c r="T25" t="s">
        <v>11</v>
      </c>
      <c r="U25" s="9">
        <v>0.38221475460756404</v>
      </c>
      <c r="V25" s="9">
        <v>0.35173547421334617</v>
      </c>
      <c r="W25" s="9">
        <v>0.44548402604964432</v>
      </c>
      <c r="Y25" s="84"/>
      <c r="Z25" t="s">
        <v>11</v>
      </c>
      <c r="AA25" s="9">
        <v>0.27065827534267461</v>
      </c>
      <c r="AB25" s="9">
        <v>0.41303592854691812</v>
      </c>
      <c r="AC25" s="9">
        <v>0.15698086644479775</v>
      </c>
      <c r="AF25" t="s">
        <v>10</v>
      </c>
      <c r="AG25" s="26">
        <f>AA36-AA24</f>
        <v>-2.1573237738167939E-2</v>
      </c>
      <c r="AH25" s="26">
        <f>AB36-AB24</f>
        <v>-2.0297014549678138E-2</v>
      </c>
      <c r="AI25" s="26">
        <f t="shared" ref="AI25" si="19">AC36-AC24</f>
        <v>-2.3081488887964435E-2</v>
      </c>
    </row>
    <row r="26" spans="1:35" x14ac:dyDescent="0.3">
      <c r="G26" s="84"/>
      <c r="H26" t="s">
        <v>0</v>
      </c>
      <c r="I26" s="9">
        <v>5.3392788608218125E-2</v>
      </c>
      <c r="J26" s="9">
        <v>5.7067475719608851E-2</v>
      </c>
      <c r="K26" s="9">
        <v>4.5359883725255928E-2</v>
      </c>
      <c r="M26" s="84"/>
      <c r="N26" t="s">
        <v>0</v>
      </c>
      <c r="O26" s="9">
        <v>0.23968503513198247</v>
      </c>
      <c r="P26" s="9">
        <v>0.36893354621761393</v>
      </c>
      <c r="Q26" s="9">
        <v>0.13646122817817566</v>
      </c>
      <c r="S26" s="84"/>
      <c r="T26" t="s">
        <v>0</v>
      </c>
      <c r="U26" s="9">
        <v>0.36417528994826598</v>
      </c>
      <c r="V26" s="9">
        <v>0.34399640714197804</v>
      </c>
      <c r="W26" s="9">
        <v>0.407745566042652</v>
      </c>
      <c r="Y26" s="84"/>
      <c r="Z26" t="s">
        <v>0</v>
      </c>
      <c r="AA26" s="9">
        <v>0.25320431985678349</v>
      </c>
      <c r="AB26" s="9">
        <v>0.39126187369469473</v>
      </c>
      <c r="AC26" s="9">
        <v>0.1429452061062374</v>
      </c>
    </row>
    <row r="27" spans="1:35" ht="15" thickBot="1" x14ac:dyDescent="0.35">
      <c r="A27" s="19" t="s">
        <v>84</v>
      </c>
      <c r="B27" s="19" t="s">
        <v>12</v>
      </c>
      <c r="C27" s="20" t="s">
        <v>67</v>
      </c>
      <c r="D27" s="20" t="s">
        <v>64</v>
      </c>
      <c r="E27" s="20" t="s">
        <v>65</v>
      </c>
      <c r="G27" s="84"/>
      <c r="H27" t="s">
        <v>1</v>
      </c>
      <c r="I27" s="9">
        <v>6.2559800961646234E-2</v>
      </c>
      <c r="J27" s="9">
        <v>6.5627133880544322E-2</v>
      </c>
      <c r="K27" s="9">
        <v>5.5853560205717565E-2</v>
      </c>
      <c r="M27" s="84"/>
      <c r="N27" t="s">
        <v>1</v>
      </c>
      <c r="O27" s="9">
        <v>0.23403081969199613</v>
      </c>
      <c r="P27" s="9">
        <v>0.36040174305115996</v>
      </c>
      <c r="Q27" s="9">
        <v>0.13307176483859984</v>
      </c>
      <c r="S27" s="84"/>
      <c r="T27" t="s">
        <v>1</v>
      </c>
      <c r="U27" s="9">
        <v>0.35890748235342629</v>
      </c>
      <c r="V27" s="9">
        <v>0.33558653247265513</v>
      </c>
      <c r="W27" s="9">
        <v>0.409367258448668</v>
      </c>
      <c r="Y27" s="84"/>
      <c r="Z27" t="s">
        <v>1</v>
      </c>
      <c r="AA27" s="9">
        <v>0.24964879885892427</v>
      </c>
      <c r="AB27" s="9">
        <v>0.38571512093233695</v>
      </c>
      <c r="AC27" s="9">
        <v>0.14094398837916972</v>
      </c>
    </row>
    <row r="28" spans="1:35" ht="15" thickTop="1" x14ac:dyDescent="0.3">
      <c r="A28" s="85">
        <v>2019</v>
      </c>
      <c r="B28" s="21" t="s">
        <v>0</v>
      </c>
      <c r="C28" s="22">
        <f t="shared" ref="C28:C47" si="20">O14-O2</f>
        <v>1.2993756026004888E-2</v>
      </c>
      <c r="D28" s="22">
        <f t="shared" ref="D28:D47" si="21">P14-P2</f>
        <v>1.3763111353409019E-2</v>
      </c>
      <c r="E28" s="22">
        <f t="shared" ref="E28:E47" si="22">Q14-Q2</f>
        <v>2.3282052109683204E-2</v>
      </c>
      <c r="G28" s="84"/>
      <c r="H28" t="s">
        <v>2</v>
      </c>
      <c r="I28" s="9">
        <v>6.375667654040082E-2</v>
      </c>
      <c r="J28" s="9">
        <v>6.2511130259475634E-2</v>
      </c>
      <c r="K28" s="9">
        <v>6.6457176540867663E-2</v>
      </c>
      <c r="M28" s="84"/>
      <c r="N28" t="s">
        <v>2</v>
      </c>
      <c r="O28" s="9">
        <v>0.23975381642440555</v>
      </c>
      <c r="P28" s="9">
        <v>0.36985698446262721</v>
      </c>
      <c r="Q28" s="9">
        <v>0.13576887455323905</v>
      </c>
      <c r="S28" s="84"/>
      <c r="T28" t="s">
        <v>2</v>
      </c>
      <c r="U28" s="9">
        <v>0.3541012736498842</v>
      </c>
      <c r="V28" s="9">
        <v>0.33496825360329852</v>
      </c>
      <c r="W28" s="9">
        <v>0.39575939824153455</v>
      </c>
      <c r="Y28" s="84"/>
      <c r="Z28" t="s">
        <v>2</v>
      </c>
      <c r="AA28" s="9">
        <v>0.25608066879288299</v>
      </c>
      <c r="AB28" s="9">
        <v>0.39451880059652866</v>
      </c>
      <c r="AC28" s="9">
        <v>0.1454340081049133</v>
      </c>
    </row>
    <row r="29" spans="1:35" x14ac:dyDescent="0.3">
      <c r="A29" s="86"/>
      <c r="B29" s="23" t="s">
        <v>1</v>
      </c>
      <c r="C29" s="24">
        <f t="shared" si="20"/>
        <v>1.8708682766856999E-2</v>
      </c>
      <c r="D29" s="24">
        <f t="shared" si="21"/>
        <v>2.2583158957382721E-2</v>
      </c>
      <c r="E29" s="24">
        <f t="shared" si="22"/>
        <v>2.6291301847990473E-2</v>
      </c>
      <c r="G29" s="84"/>
      <c r="H29" t="s">
        <v>3</v>
      </c>
      <c r="I29" s="9">
        <v>6.7033096540789802E-2</v>
      </c>
      <c r="J29" s="9">
        <v>6.3559731077890272E-2</v>
      </c>
      <c r="K29" s="9">
        <v>7.4276564629442321E-2</v>
      </c>
      <c r="M29" s="84"/>
      <c r="N29" t="s">
        <v>3</v>
      </c>
      <c r="O29" s="9">
        <v>0.24881537319421451</v>
      </c>
      <c r="P29" s="9">
        <v>0.37994402290273999</v>
      </c>
      <c r="Q29" s="9">
        <v>0.14398458327242622</v>
      </c>
      <c r="S29" s="84"/>
      <c r="T29" t="s">
        <v>3</v>
      </c>
      <c r="U29" s="9">
        <v>0.36417065934302484</v>
      </c>
      <c r="V29" s="9">
        <v>0.3468912447558144</v>
      </c>
      <c r="W29" s="9">
        <v>0.40062287383290091</v>
      </c>
      <c r="Y29" s="84"/>
      <c r="Z29" t="s">
        <v>3</v>
      </c>
      <c r="AA29" s="9">
        <v>0.26669260428389147</v>
      </c>
      <c r="AB29" s="9">
        <v>0.4057322559826208</v>
      </c>
      <c r="AC29" s="9">
        <v>0.15553736436929527</v>
      </c>
    </row>
    <row r="30" spans="1:35" x14ac:dyDescent="0.3">
      <c r="A30" s="86"/>
      <c r="B30" s="23" t="s">
        <v>2</v>
      </c>
      <c r="C30" s="24">
        <f t="shared" si="20"/>
        <v>1.5921182583498117E-2</v>
      </c>
      <c r="D30" s="24">
        <f t="shared" si="21"/>
        <v>2.0296986998216915E-2</v>
      </c>
      <c r="E30" s="24">
        <f t="shared" si="22"/>
        <v>2.2802402093554219E-2</v>
      </c>
      <c r="G30" s="84"/>
      <c r="H30" t="s">
        <v>4</v>
      </c>
      <c r="I30" s="9">
        <v>6.456815800272489E-2</v>
      </c>
      <c r="J30" s="9">
        <v>6.4035054125213819E-2</v>
      </c>
      <c r="K30" s="9">
        <v>6.5714974666807757E-2</v>
      </c>
      <c r="M30" s="84"/>
      <c r="N30" t="s">
        <v>4</v>
      </c>
      <c r="O30" s="9">
        <v>0.26155841201187907</v>
      </c>
      <c r="P30" s="9">
        <v>0.40204098038809055</v>
      </c>
      <c r="Q30" s="9">
        <v>0.14920329171032323</v>
      </c>
      <c r="S30" s="84"/>
      <c r="T30" t="s">
        <v>4</v>
      </c>
      <c r="U30" s="9">
        <v>0.37501127969743081</v>
      </c>
      <c r="V30" s="9">
        <v>0.35817426056295176</v>
      </c>
      <c r="W30" s="9">
        <v>0.4112963153920583</v>
      </c>
      <c r="Y30" s="84"/>
      <c r="Z30" t="s">
        <v>4</v>
      </c>
      <c r="AA30" s="9">
        <v>0.27961247444112669</v>
      </c>
      <c r="AB30" s="9">
        <v>0.42954704891466705</v>
      </c>
      <c r="AC30" s="9">
        <v>0.15969783060272538</v>
      </c>
    </row>
    <row r="31" spans="1:35" x14ac:dyDescent="0.3">
      <c r="A31" s="86"/>
      <c r="B31" s="23" t="s">
        <v>3</v>
      </c>
      <c r="C31" s="24">
        <f t="shared" si="20"/>
        <v>1.8279847249666303E-2</v>
      </c>
      <c r="D31" s="24">
        <f t="shared" si="21"/>
        <v>2.1706699017488174E-2</v>
      </c>
      <c r="E31" s="24">
        <f t="shared" si="22"/>
        <v>2.4970583775549282E-2</v>
      </c>
      <c r="G31" s="84"/>
      <c r="H31" t="s">
        <v>5</v>
      </c>
      <c r="I31" s="9">
        <v>6.3866368587206818E-2</v>
      </c>
      <c r="J31" s="9">
        <v>6.2567179541410597E-2</v>
      </c>
      <c r="K31" s="9">
        <v>6.6707129419788999E-2</v>
      </c>
      <c r="M31" s="84"/>
      <c r="N31" t="s">
        <v>5</v>
      </c>
      <c r="O31" s="9">
        <v>0.26789835794939099</v>
      </c>
      <c r="P31" s="9">
        <v>0.41416306452644419</v>
      </c>
      <c r="Q31" s="9">
        <v>0.15087538946339255</v>
      </c>
      <c r="S31" s="84"/>
      <c r="T31" t="s">
        <v>5</v>
      </c>
      <c r="U31" s="9">
        <v>0.39140581924774132</v>
      </c>
      <c r="V31" s="9">
        <v>0.38090681889535422</v>
      </c>
      <c r="W31" s="9">
        <v>0.4144643949435618</v>
      </c>
      <c r="Y31" s="84"/>
      <c r="Z31" t="s">
        <v>5</v>
      </c>
      <c r="AA31" s="9">
        <v>0.28617533753710384</v>
      </c>
      <c r="AB31" s="9">
        <v>0.44180559447858514</v>
      </c>
      <c r="AC31" s="9">
        <v>0.16165921140016437</v>
      </c>
    </row>
    <row r="32" spans="1:35" x14ac:dyDescent="0.3">
      <c r="A32" s="86"/>
      <c r="B32" s="23" t="s">
        <v>4</v>
      </c>
      <c r="C32" s="24">
        <f t="shared" si="20"/>
        <v>1.1147137778732386E-2</v>
      </c>
      <c r="D32" s="24">
        <f t="shared" si="21"/>
        <v>1.4272831934698971E-2</v>
      </c>
      <c r="E32" s="24">
        <f t="shared" si="22"/>
        <v>1.7800795858516488E-2</v>
      </c>
      <c r="G32" s="84"/>
      <c r="H32" t="s">
        <v>6</v>
      </c>
      <c r="I32" s="9">
        <v>6.0454799025404717E-2</v>
      </c>
      <c r="J32" s="9">
        <v>6.09235313125134E-2</v>
      </c>
      <c r="K32" s="9">
        <v>5.9404569769157527E-2</v>
      </c>
      <c r="M32" s="84"/>
      <c r="N32" t="s">
        <v>6</v>
      </c>
      <c r="O32" s="9">
        <v>0.26684382287806752</v>
      </c>
      <c r="P32" s="9">
        <v>0.41483468004769636</v>
      </c>
      <c r="Q32" s="9">
        <v>0.1484093048777764</v>
      </c>
      <c r="S32" s="84"/>
      <c r="T32" t="s">
        <v>6</v>
      </c>
      <c r="U32" s="9">
        <v>0.40048566074918995</v>
      </c>
      <c r="V32" s="9">
        <v>0.3828157434956122</v>
      </c>
      <c r="W32" s="9">
        <v>0.44001247858258874</v>
      </c>
      <c r="Y32" s="84"/>
      <c r="Z32" t="s">
        <v>6</v>
      </c>
      <c r="AA32" s="9">
        <v>0.28401382136939146</v>
      </c>
      <c r="AB32" s="9">
        <v>0.44174749754670806</v>
      </c>
      <c r="AC32" s="9">
        <v>0.15778229418077636</v>
      </c>
    </row>
    <row r="33" spans="1:29" x14ac:dyDescent="0.3">
      <c r="A33" s="86"/>
      <c r="B33" s="23" t="s">
        <v>5</v>
      </c>
      <c r="C33" s="24">
        <f t="shared" si="20"/>
        <v>1.4337768335907664E-2</v>
      </c>
      <c r="D33" s="24">
        <f t="shared" si="21"/>
        <v>2.1640802673919268E-2</v>
      </c>
      <c r="E33" s="24">
        <f t="shared" si="22"/>
        <v>1.7460383478403729E-2</v>
      </c>
      <c r="G33" s="84"/>
      <c r="H33" t="s">
        <v>7</v>
      </c>
      <c r="I33" s="9">
        <v>5.6572710674447489E-2</v>
      </c>
      <c r="J33" s="9">
        <v>5.9047799196202441E-2</v>
      </c>
      <c r="K33" s="9">
        <v>5.1061048174349505E-2</v>
      </c>
      <c r="M33" s="84"/>
      <c r="N33" t="s">
        <v>7</v>
      </c>
      <c r="O33" s="9">
        <v>0.27013405427313919</v>
      </c>
      <c r="P33" s="9">
        <v>0.41817672990435717</v>
      </c>
      <c r="Q33" s="9">
        <v>0.15161465919392203</v>
      </c>
      <c r="S33" s="84"/>
      <c r="T33" t="s">
        <v>7</v>
      </c>
      <c r="U33" s="9">
        <v>0.41124990003028161</v>
      </c>
      <c r="V33" s="9">
        <v>0.38888500130347409</v>
      </c>
      <c r="W33" s="9">
        <v>0.46063410932912524</v>
      </c>
      <c r="Y33" s="84"/>
      <c r="Z33" t="s">
        <v>7</v>
      </c>
      <c r="AA33" s="9">
        <v>0.28633266954388731</v>
      </c>
      <c r="AB33" s="9">
        <v>0.44441867455874429</v>
      </c>
      <c r="AC33" s="9">
        <v>0.15977282722163805</v>
      </c>
    </row>
    <row r="34" spans="1:29" x14ac:dyDescent="0.3">
      <c r="A34" s="86"/>
      <c r="B34" s="23" t="s">
        <v>6</v>
      </c>
      <c r="C34" s="24">
        <f t="shared" si="20"/>
        <v>1.2645110411520388E-2</v>
      </c>
      <c r="D34" s="24">
        <f t="shared" si="21"/>
        <v>1.9344825342604399E-2</v>
      </c>
      <c r="E34" s="24">
        <f t="shared" si="22"/>
        <v>1.7027734616978624E-2</v>
      </c>
      <c r="G34" s="73">
        <v>2021</v>
      </c>
      <c r="H34" t="s">
        <v>8</v>
      </c>
      <c r="I34" s="9">
        <v>5.620975820334221E-2</v>
      </c>
      <c r="J34" s="9">
        <v>5.8869517530890064E-2</v>
      </c>
      <c r="K34" s="9">
        <v>5.039847845066598E-2</v>
      </c>
      <c r="M34" s="73">
        <v>2021</v>
      </c>
      <c r="N34" t="s">
        <v>8</v>
      </c>
      <c r="O34" s="9">
        <v>0.27390246188324097</v>
      </c>
      <c r="P34" s="9">
        <v>0.42132867443109256</v>
      </c>
      <c r="Q34" s="9">
        <v>0.15583092435497661</v>
      </c>
      <c r="S34" s="73">
        <v>2021</v>
      </c>
      <c r="T34" t="s">
        <v>8</v>
      </c>
      <c r="U34" s="9">
        <v>0.40818979814367556</v>
      </c>
      <c r="V34" s="9">
        <v>0.38446220133366715</v>
      </c>
      <c r="W34" s="9">
        <v>0.45956950645613981</v>
      </c>
      <c r="Y34" s="73">
        <v>2021</v>
      </c>
      <c r="Z34" t="s">
        <v>8</v>
      </c>
      <c r="AA34" s="9">
        <v>0.29021539930506518</v>
      </c>
      <c r="AB34" s="9">
        <v>0.44768359146726655</v>
      </c>
      <c r="AC34" s="9">
        <v>0.16410138444252775</v>
      </c>
    </row>
    <row r="35" spans="1:29" x14ac:dyDescent="0.3">
      <c r="A35" s="81"/>
      <c r="B35" s="25" t="s">
        <v>7</v>
      </c>
      <c r="C35" s="26">
        <f t="shared" si="20"/>
        <v>9.504156644591033E-3</v>
      </c>
      <c r="D35" s="26">
        <f t="shared" si="21"/>
        <v>1.5501523132184447E-2</v>
      </c>
      <c r="E35" s="26">
        <f t="shared" si="22"/>
        <v>1.5858618098026411E-2</v>
      </c>
      <c r="G35" s="73"/>
      <c r="H35" s="14" t="s">
        <v>9</v>
      </c>
      <c r="I35" s="11">
        <v>5.6799999999999996E-2</v>
      </c>
      <c r="J35" s="11">
        <v>5.79E-2</v>
      </c>
      <c r="K35" s="13">
        <v>5.4299999999999994E-2</v>
      </c>
      <c r="M35" s="73"/>
      <c r="N35" s="14" t="s">
        <v>9</v>
      </c>
      <c r="O35" s="11">
        <v>0.27239999999999998</v>
      </c>
      <c r="P35" s="11">
        <v>0.41600000000000004</v>
      </c>
      <c r="Q35" s="13">
        <v>0.15740000000000001</v>
      </c>
      <c r="S35" s="73"/>
      <c r="T35" s="14" t="s">
        <v>9</v>
      </c>
      <c r="U35" s="11">
        <v>0.40210000000000001</v>
      </c>
      <c r="V35" s="11">
        <v>0.38390000000000002</v>
      </c>
      <c r="W35" s="13">
        <v>0.44069999999999998</v>
      </c>
      <c r="Y35" s="73"/>
      <c r="Z35" s="14" t="s">
        <v>9</v>
      </c>
      <c r="AA35" s="13">
        <v>0.2888</v>
      </c>
      <c r="AB35" s="13">
        <v>0.44159999999999999</v>
      </c>
      <c r="AC35" s="13">
        <v>0.16639999999999999</v>
      </c>
    </row>
    <row r="36" spans="1:29" x14ac:dyDescent="0.3">
      <c r="A36" s="86">
        <v>2020</v>
      </c>
      <c r="B36" s="23" t="s">
        <v>8</v>
      </c>
      <c r="C36" s="24">
        <f t="shared" si="20"/>
        <v>2.4224783997716659E-3</v>
      </c>
      <c r="D36" s="24">
        <f t="shared" si="21"/>
        <v>-1.6416300560383457E-3</v>
      </c>
      <c r="E36" s="24">
        <f t="shared" si="22"/>
        <v>1.6588624066728203E-2</v>
      </c>
      <c r="G36" s="73"/>
      <c r="H36" t="s">
        <v>10</v>
      </c>
      <c r="I36" s="13">
        <v>5.4800000000000001E-2</v>
      </c>
      <c r="J36" s="13">
        <v>5.2300000000000006E-2</v>
      </c>
      <c r="K36" s="13">
        <v>6.0299999999999999E-2</v>
      </c>
      <c r="N36" t="s">
        <v>10</v>
      </c>
      <c r="O36" s="9">
        <v>0.26979999999999998</v>
      </c>
      <c r="P36" s="9">
        <v>0.41359999999999997</v>
      </c>
      <c r="Q36" s="9">
        <v>0.15460000000000002</v>
      </c>
      <c r="T36" t="s">
        <v>10</v>
      </c>
      <c r="U36" s="9">
        <v>0.39140000000000003</v>
      </c>
      <c r="V36" s="9">
        <v>0.37829999999999997</v>
      </c>
      <c r="W36" s="9">
        <v>0.41950000000000004</v>
      </c>
      <c r="Z36" t="s">
        <v>10</v>
      </c>
      <c r="AA36" s="13">
        <v>0.28550000000000003</v>
      </c>
      <c r="AB36" s="13">
        <v>0.4365</v>
      </c>
      <c r="AC36" s="13">
        <v>0.16449999999999998</v>
      </c>
    </row>
    <row r="37" spans="1:29" x14ac:dyDescent="0.3">
      <c r="A37" s="86"/>
      <c r="B37" s="23" t="s">
        <v>9</v>
      </c>
      <c r="C37" s="24">
        <f t="shared" si="20"/>
        <v>-1.6674302461208768E-2</v>
      </c>
      <c r="D37" s="24">
        <f t="shared" si="21"/>
        <v>-1.5545412795473279E-2</v>
      </c>
      <c r="E37" s="24">
        <f t="shared" si="22"/>
        <v>-5.8976205995409925E-3</v>
      </c>
    </row>
    <row r="38" spans="1:29" x14ac:dyDescent="0.3">
      <c r="A38" s="86"/>
      <c r="B38" s="23" t="s">
        <v>10</v>
      </c>
      <c r="C38" s="24">
        <f t="shared" si="20"/>
        <v>-5.744979332952399E-2</v>
      </c>
      <c r="D38" s="24">
        <f t="shared" si="21"/>
        <v>-6.4987122702359845E-2</v>
      </c>
      <c r="E38" s="24">
        <f t="shared" si="22"/>
        <v>-3.8893930546013283E-2</v>
      </c>
    </row>
    <row r="39" spans="1:29" x14ac:dyDescent="0.3">
      <c r="A39" s="86"/>
      <c r="B39" s="23" t="s">
        <v>11</v>
      </c>
      <c r="C39" s="24">
        <f t="shared" si="20"/>
        <v>-9.4449665748528089E-2</v>
      </c>
      <c r="D39" s="24">
        <f t="shared" si="21"/>
        <v>-0.11341493201982134</v>
      </c>
      <c r="E39" s="24">
        <f t="shared" si="22"/>
        <v>-6.5029128262602376E-2</v>
      </c>
    </row>
    <row r="40" spans="1:29" ht="15" thickBot="1" x14ac:dyDescent="0.35">
      <c r="A40" s="86"/>
      <c r="B40" s="23" t="s">
        <v>0</v>
      </c>
      <c r="C40" s="24">
        <f t="shared" si="20"/>
        <v>-0.11415019511016511</v>
      </c>
      <c r="D40" s="24">
        <f t="shared" si="21"/>
        <v>-0.14639826526597882</v>
      </c>
      <c r="E40" s="24">
        <f t="shared" si="22"/>
        <v>-8.8945364070125293E-2</v>
      </c>
      <c r="G40" s="19" t="s">
        <v>71</v>
      </c>
      <c r="H40" s="19" t="s">
        <v>12</v>
      </c>
      <c r="I40" s="20" t="s">
        <v>67</v>
      </c>
      <c r="J40" s="20" t="s">
        <v>64</v>
      </c>
      <c r="K40" s="20" t="s">
        <v>65</v>
      </c>
      <c r="M40" s="19" t="s">
        <v>72</v>
      </c>
      <c r="N40" s="19" t="s">
        <v>12</v>
      </c>
      <c r="O40" s="20" t="s">
        <v>67</v>
      </c>
      <c r="P40" s="20" t="s">
        <v>64</v>
      </c>
      <c r="Q40" s="20" t="s">
        <v>65</v>
      </c>
      <c r="S40" s="19" t="s">
        <v>73</v>
      </c>
      <c r="T40" s="19" t="s">
        <v>12</v>
      </c>
      <c r="U40" s="20" t="s">
        <v>67</v>
      </c>
      <c r="V40" s="20" t="s">
        <v>64</v>
      </c>
      <c r="W40" s="20" t="s">
        <v>65</v>
      </c>
      <c r="Y40" s="19" t="s">
        <v>176</v>
      </c>
      <c r="Z40" s="19" t="s">
        <v>12</v>
      </c>
      <c r="AA40" s="20" t="s">
        <v>67</v>
      </c>
      <c r="AB40" s="20" t="s">
        <v>64</v>
      </c>
      <c r="AC40" s="20" t="s">
        <v>65</v>
      </c>
    </row>
    <row r="41" spans="1:29" ht="15" thickTop="1" x14ac:dyDescent="0.3">
      <c r="A41" s="86"/>
      <c r="B41" s="23" t="s">
        <v>1</v>
      </c>
      <c r="C41" s="24">
        <f t="shared" si="20"/>
        <v>-0.12308652102385881</v>
      </c>
      <c r="D41" s="24">
        <f t="shared" si="21"/>
        <v>-0.15664365153151588</v>
      </c>
      <c r="E41" s="24">
        <f t="shared" si="22"/>
        <v>-9.6821309257480809E-2</v>
      </c>
      <c r="G41" s="85">
        <v>2019</v>
      </c>
      <c r="H41" s="40" t="s">
        <v>0</v>
      </c>
      <c r="I41" s="22">
        <f t="shared" ref="I41:K63" si="23">(I14/I2)-1</f>
        <v>-1.6686107598957722E-2</v>
      </c>
      <c r="J41" s="22">
        <f t="shared" si="23"/>
        <v>-7.3633342756303066E-2</v>
      </c>
      <c r="K41" s="22">
        <f t="shared" si="23"/>
        <v>6.0155131532020345E-2</v>
      </c>
      <c r="M41" s="85">
        <v>2019</v>
      </c>
      <c r="N41" s="40" t="s">
        <v>0</v>
      </c>
      <c r="O41" s="22">
        <f t="shared" ref="O41:Q63" si="24">(O14/O2)-1</f>
        <v>3.812257899625493E-2</v>
      </c>
      <c r="P41" s="22">
        <f t="shared" si="24"/>
        <v>2.7440132029444397E-2</v>
      </c>
      <c r="Q41" s="22">
        <f t="shared" si="24"/>
        <v>0.11518666706039893</v>
      </c>
      <c r="S41" s="85">
        <v>2019</v>
      </c>
      <c r="T41" s="40" t="s">
        <v>0</v>
      </c>
      <c r="U41" s="22">
        <f t="shared" ref="U41:W63" si="25">(U14/U2)-1</f>
        <v>1.198340098511963E-2</v>
      </c>
      <c r="V41" s="22">
        <f t="shared" si="25"/>
        <v>6.7576491267029581E-4</v>
      </c>
      <c r="W41" s="22">
        <f t="shared" si="25"/>
        <v>8.6047776911151175E-3</v>
      </c>
      <c r="Y41" s="85">
        <v>2019</v>
      </c>
      <c r="Z41" s="40" t="s">
        <v>0</v>
      </c>
      <c r="AA41" s="22">
        <f t="shared" ref="AA41:AC63" si="26">(AA14/AA2)-1</f>
        <v>3.7598562463013963E-2</v>
      </c>
      <c r="AB41" s="22">
        <f t="shared" si="26"/>
        <v>2.5258067118566263E-2</v>
      </c>
      <c r="AC41" s="22">
        <f t="shared" si="26"/>
        <v>0.11741723364247458</v>
      </c>
    </row>
    <row r="42" spans="1:29" x14ac:dyDescent="0.3">
      <c r="A42" s="86"/>
      <c r="B42" s="23" t="s">
        <v>2</v>
      </c>
      <c r="C42" s="24">
        <f t="shared" si="20"/>
        <v>-0.11428472341686871</v>
      </c>
      <c r="D42" s="24">
        <f t="shared" si="21"/>
        <v>-0.13828048484598471</v>
      </c>
      <c r="E42" s="24">
        <f t="shared" si="22"/>
        <v>-9.5622286109895094E-2</v>
      </c>
      <c r="G42" s="86"/>
      <c r="H42" s="38" t="s">
        <v>1</v>
      </c>
      <c r="I42" s="24">
        <f t="shared" si="23"/>
        <v>-7.9386538030744136E-2</v>
      </c>
      <c r="J42" s="24">
        <f t="shared" si="23"/>
        <v>-2.4571415716403311E-2</v>
      </c>
      <c r="K42" s="24">
        <f t="shared" si="23"/>
        <v>-0.17508137127409396</v>
      </c>
      <c r="M42" s="86"/>
      <c r="N42" s="38" t="s">
        <v>1</v>
      </c>
      <c r="O42" s="24">
        <f t="shared" si="24"/>
        <v>5.5284291129680918E-2</v>
      </c>
      <c r="P42" s="24">
        <f t="shared" si="24"/>
        <v>4.5672161249734833E-2</v>
      </c>
      <c r="Q42" s="24">
        <f t="shared" si="24"/>
        <v>0.12913100685564927</v>
      </c>
      <c r="S42" s="86"/>
      <c r="T42" s="38" t="s">
        <v>1</v>
      </c>
      <c r="U42" s="24">
        <f t="shared" si="25"/>
        <v>4.9243158169847145E-3</v>
      </c>
      <c r="V42" s="24">
        <f t="shared" si="25"/>
        <v>5.3066225244022824E-3</v>
      </c>
      <c r="W42" s="24">
        <f t="shared" si="25"/>
        <v>-1.8904041614170142E-2</v>
      </c>
      <c r="Y42" s="86"/>
      <c r="Z42" s="38" t="s">
        <v>1</v>
      </c>
      <c r="AA42" s="24">
        <f t="shared" si="26"/>
        <v>5.2576283639465649E-2</v>
      </c>
      <c r="AB42" s="24">
        <f t="shared" si="26"/>
        <v>4.4913428743967199E-2</v>
      </c>
      <c r="AC42" s="24">
        <f t="shared" si="26"/>
        <v>0.12159036360170417</v>
      </c>
    </row>
    <row r="43" spans="1:29" x14ac:dyDescent="0.3">
      <c r="A43" s="86"/>
      <c r="B43" s="23" t="s">
        <v>3</v>
      </c>
      <c r="C43" s="24">
        <f t="shared" si="20"/>
        <v>-0.10558236958837705</v>
      </c>
      <c r="D43" s="24">
        <f t="shared" si="21"/>
        <v>-0.1279414046561862</v>
      </c>
      <c r="E43" s="24">
        <f t="shared" si="22"/>
        <v>-8.8222753240132179E-2</v>
      </c>
      <c r="G43" s="86"/>
      <c r="H43" s="38" t="s">
        <v>2</v>
      </c>
      <c r="I43" s="24">
        <f t="shared" si="23"/>
        <v>-9.6473307466499736E-2</v>
      </c>
      <c r="J43" s="24">
        <f t="shared" si="23"/>
        <v>-0.11492342107566145</v>
      </c>
      <c r="K43" s="24">
        <f t="shared" si="23"/>
        <v>-5.344201326141973E-2</v>
      </c>
      <c r="M43" s="86"/>
      <c r="N43" s="38" t="s">
        <v>2</v>
      </c>
      <c r="O43" s="24">
        <f t="shared" si="24"/>
        <v>4.7087741110433567E-2</v>
      </c>
      <c r="P43" s="24">
        <f t="shared" si="24"/>
        <v>4.1605786592558092E-2</v>
      </c>
      <c r="Q43" s="24">
        <f t="shared" si="24"/>
        <v>0.1093175022945827</v>
      </c>
      <c r="S43" s="86"/>
      <c r="T43" s="38" t="s">
        <v>2</v>
      </c>
      <c r="U43" s="24">
        <f t="shared" si="25"/>
        <v>3.1576042481020083E-2</v>
      </c>
      <c r="V43" s="24">
        <f t="shared" si="25"/>
        <v>2.7300927184364054E-2</v>
      </c>
      <c r="W43" s="24">
        <f t="shared" si="25"/>
        <v>1.5430513631963239E-2</v>
      </c>
      <c r="Y43" s="86"/>
      <c r="Z43" s="38" t="s">
        <v>2</v>
      </c>
      <c r="AA43" s="24">
        <f t="shared" si="26"/>
        <v>4.3447308487702729E-2</v>
      </c>
      <c r="AB43" s="24">
        <f t="shared" si="26"/>
        <v>3.7166319611948495E-2</v>
      </c>
      <c r="AC43" s="24">
        <f t="shared" si="26"/>
        <v>0.10730694502964511</v>
      </c>
    </row>
    <row r="44" spans="1:29" x14ac:dyDescent="0.3">
      <c r="A44" s="86"/>
      <c r="B44" s="23" t="s">
        <v>4</v>
      </c>
      <c r="C44" s="24">
        <f t="shared" si="20"/>
        <v>-9.0565604512175379E-2</v>
      </c>
      <c r="D44" s="24">
        <f t="shared" si="21"/>
        <v>-0.10512760991639614</v>
      </c>
      <c r="E44" s="24">
        <f t="shared" si="22"/>
        <v>-7.9439761046330909E-2</v>
      </c>
      <c r="G44" s="86"/>
      <c r="H44" s="38" t="s">
        <v>3</v>
      </c>
      <c r="I44" s="24">
        <f t="shared" si="23"/>
        <v>-0.12200272035794413</v>
      </c>
      <c r="J44" s="24">
        <f t="shared" si="23"/>
        <v>-9.5257671619283002E-2</v>
      </c>
      <c r="K44" s="24">
        <f t="shared" si="23"/>
        <v>-0.16276632045090678</v>
      </c>
      <c r="M44" s="86"/>
      <c r="N44" s="38" t="s">
        <v>3</v>
      </c>
      <c r="O44" s="24">
        <f t="shared" si="24"/>
        <v>5.4385224626862128E-2</v>
      </c>
      <c r="P44" s="24">
        <f t="shared" si="24"/>
        <v>4.4647570416355808E-2</v>
      </c>
      <c r="Q44" s="24">
        <f t="shared" si="24"/>
        <v>0.12049302763992764</v>
      </c>
      <c r="S44" s="86"/>
      <c r="T44" s="38" t="s">
        <v>3</v>
      </c>
      <c r="U44" s="24">
        <f t="shared" si="25"/>
        <v>1.3053187317378701E-2</v>
      </c>
      <c r="V44" s="24">
        <f t="shared" si="25"/>
        <v>6.6049333892508333E-3</v>
      </c>
      <c r="W44" s="24">
        <f t="shared" si="25"/>
        <v>-8.5331948967526383E-4</v>
      </c>
      <c r="Y44" s="86"/>
      <c r="Z44" s="38" t="s">
        <v>3</v>
      </c>
      <c r="AA44" s="24">
        <f t="shared" si="26"/>
        <v>4.9612283304831362E-2</v>
      </c>
      <c r="AB44" s="24">
        <f t="shared" si="26"/>
        <v>4.0736350699510426E-2</v>
      </c>
      <c r="AC44" s="24">
        <f t="shared" si="26"/>
        <v>0.11452827621547312</v>
      </c>
    </row>
    <row r="45" spans="1:29" x14ac:dyDescent="0.3">
      <c r="A45" s="86"/>
      <c r="B45" s="23" t="s">
        <v>5</v>
      </c>
      <c r="C45" s="24">
        <f t="shared" si="20"/>
        <v>-8.9593523422442201E-2</v>
      </c>
      <c r="D45" s="24">
        <f t="shared" si="21"/>
        <v>-0.10329837348905463</v>
      </c>
      <c r="E45" s="24">
        <f t="shared" si="22"/>
        <v>-7.9163779065334866E-2</v>
      </c>
      <c r="G45" s="86"/>
      <c r="H45" s="38" t="s">
        <v>4</v>
      </c>
      <c r="I45" s="24">
        <f t="shared" si="23"/>
        <v>-1.7519083230938426E-2</v>
      </c>
      <c r="J45" s="24">
        <f t="shared" si="23"/>
        <v>-0.1495752908372564</v>
      </c>
      <c r="K45" s="24">
        <f t="shared" si="23"/>
        <v>0.35527196604299727</v>
      </c>
      <c r="M45" s="86"/>
      <c r="N45" s="38" t="s">
        <v>4</v>
      </c>
      <c r="O45" s="24">
        <f t="shared" si="24"/>
        <v>3.2691770244803742E-2</v>
      </c>
      <c r="P45" s="24">
        <f t="shared" si="24"/>
        <v>2.8957100344919162E-2</v>
      </c>
      <c r="Q45" s="24">
        <f t="shared" si="24"/>
        <v>8.442707889963641E-2</v>
      </c>
      <c r="S45" s="86"/>
      <c r="T45" s="38" t="s">
        <v>4</v>
      </c>
      <c r="U45" s="24">
        <f t="shared" si="25"/>
        <v>-3.0729568671481466E-3</v>
      </c>
      <c r="V45" s="24">
        <f t="shared" si="25"/>
        <v>-1.2186369642706252E-2</v>
      </c>
      <c r="W45" s="24">
        <f t="shared" si="25"/>
        <v>-9.9637828965460917E-3</v>
      </c>
      <c r="Y45" s="86"/>
      <c r="Z45" s="38" t="s">
        <v>4</v>
      </c>
      <c r="AA45" s="24">
        <f t="shared" si="26"/>
        <v>3.207521210697073E-2</v>
      </c>
      <c r="AB45" s="24">
        <f t="shared" si="26"/>
        <v>2.3129819524352335E-2</v>
      </c>
      <c r="AC45" s="24">
        <f t="shared" si="26"/>
        <v>9.458960444634279E-2</v>
      </c>
    </row>
    <row r="46" spans="1:29" x14ac:dyDescent="0.3">
      <c r="A46" s="86"/>
      <c r="B46" s="23" t="s">
        <v>6</v>
      </c>
      <c r="C46" s="24">
        <f t="shared" si="20"/>
        <v>-9.2429468365464784E-2</v>
      </c>
      <c r="D46" s="24">
        <f t="shared" si="21"/>
        <v>-0.10299860025582669</v>
      </c>
      <c r="E46" s="24">
        <f t="shared" si="22"/>
        <v>-8.4494264958281606E-2</v>
      </c>
      <c r="G46" s="86"/>
      <c r="H46" s="38" t="s">
        <v>5</v>
      </c>
      <c r="I46" s="24">
        <f t="shared" si="23"/>
        <v>-0.16003694089274911</v>
      </c>
      <c r="J46" s="24">
        <f t="shared" si="23"/>
        <v>-0.28126294559401488</v>
      </c>
      <c r="K46" s="24">
        <f t="shared" si="23"/>
        <v>0.13637481268455831</v>
      </c>
      <c r="M46" s="86"/>
      <c r="N46" s="38" t="s">
        <v>5</v>
      </c>
      <c r="O46" s="24">
        <f t="shared" si="24"/>
        <v>4.1782300695916819E-2</v>
      </c>
      <c r="P46" s="24">
        <f t="shared" si="24"/>
        <v>4.3646434075924612E-2</v>
      </c>
      <c r="Q46" s="24">
        <f t="shared" si="24"/>
        <v>8.2136058281969904E-2</v>
      </c>
      <c r="S46" s="86"/>
      <c r="T46" s="38" t="s">
        <v>5</v>
      </c>
      <c r="U46" s="24">
        <f t="shared" si="25"/>
        <v>-3.5612285932543064E-2</v>
      </c>
      <c r="V46" s="24">
        <f t="shared" si="25"/>
        <v>-5.1813149469841613E-2</v>
      </c>
      <c r="W46" s="24">
        <f t="shared" si="25"/>
        <v>-3.0106490787410234E-2</v>
      </c>
      <c r="Y46" s="86"/>
      <c r="Z46" s="38" t="s">
        <v>5</v>
      </c>
      <c r="AA46" s="24">
        <f t="shared" si="26"/>
        <v>3.6171243334234271E-2</v>
      </c>
      <c r="AB46" s="24">
        <f t="shared" si="26"/>
        <v>3.2999538641434345E-2</v>
      </c>
      <c r="AC46" s="24">
        <f t="shared" si="26"/>
        <v>8.6319169378352267E-2</v>
      </c>
    </row>
    <row r="47" spans="1:29" x14ac:dyDescent="0.3">
      <c r="A47" s="81"/>
      <c r="B47" s="25" t="s">
        <v>7</v>
      </c>
      <c r="C47" s="26">
        <f t="shared" si="20"/>
        <v>-8.7143785664316242E-2</v>
      </c>
      <c r="D47" s="26">
        <f t="shared" si="21"/>
        <v>-9.5401467337804857E-2</v>
      </c>
      <c r="E47" s="26">
        <f t="shared" si="22"/>
        <v>-8.1020873438545388E-2</v>
      </c>
      <c r="G47" s="86"/>
      <c r="H47" s="38" t="s">
        <v>6</v>
      </c>
      <c r="I47" s="24">
        <f t="shared" si="23"/>
        <v>-0.21031235879264043</v>
      </c>
      <c r="J47" s="24">
        <f t="shared" si="23"/>
        <v>-0.22849102546447531</v>
      </c>
      <c r="K47" s="24">
        <f t="shared" si="23"/>
        <v>-0.17474020857654604</v>
      </c>
      <c r="M47" s="86"/>
      <c r="N47" s="38" t="s">
        <v>6</v>
      </c>
      <c r="O47" s="24">
        <f t="shared" si="24"/>
        <v>3.6480329963848535E-2</v>
      </c>
      <c r="P47" s="24">
        <f t="shared" si="24"/>
        <v>3.8806967644057222E-2</v>
      </c>
      <c r="Q47" s="24">
        <f t="shared" si="24"/>
        <v>7.887744637883265E-2</v>
      </c>
      <c r="S47" s="86"/>
      <c r="T47" s="38" t="s">
        <v>6</v>
      </c>
      <c r="U47" s="24">
        <f t="shared" si="25"/>
        <v>7.0881220333283146E-3</v>
      </c>
      <c r="V47" s="24">
        <f t="shared" si="25"/>
        <v>-1.3868798997080933E-2</v>
      </c>
      <c r="W47" s="24">
        <f t="shared" si="25"/>
        <v>1.6274354412857628E-2</v>
      </c>
      <c r="Y47" s="86"/>
      <c r="Z47" s="38" t="s">
        <v>6</v>
      </c>
      <c r="AA47" s="24">
        <f t="shared" si="26"/>
        <v>2.9693532581359872E-2</v>
      </c>
      <c r="AB47" s="24">
        <f t="shared" si="26"/>
        <v>3.1328608476726361E-2</v>
      </c>
      <c r="AC47" s="24">
        <f t="shared" si="26"/>
        <v>7.3148092516344354E-2</v>
      </c>
    </row>
    <row r="48" spans="1:29" x14ac:dyDescent="0.3">
      <c r="A48" s="82">
        <v>2021</v>
      </c>
      <c r="B48" s="25" t="s">
        <v>8</v>
      </c>
      <c r="C48" s="26">
        <f t="shared" ref="C48" si="27">O34-O22</f>
        <v>-7.3147377097489086E-2</v>
      </c>
      <c r="D48" s="26">
        <f t="shared" ref="D48" si="28">P34-P22</f>
        <v>-7.6018326762218702E-2</v>
      </c>
      <c r="E48" s="26">
        <f t="shared" ref="E48" si="29">Q34-Q22</f>
        <v>-7.1342023468421695E-2</v>
      </c>
      <c r="G48" s="81"/>
      <c r="H48" s="39" t="s">
        <v>7</v>
      </c>
      <c r="I48" s="26">
        <f t="shared" si="23"/>
        <v>-1.5499824032333076E-2</v>
      </c>
      <c r="J48" s="26">
        <f t="shared" si="23"/>
        <v>-1.0896535031172383E-2</v>
      </c>
      <c r="K48" s="26">
        <f t="shared" si="23"/>
        <v>-8.2608825533948549E-3</v>
      </c>
      <c r="M48" s="81"/>
      <c r="N48" s="39" t="s">
        <v>7</v>
      </c>
      <c r="O48" s="26">
        <f t="shared" si="24"/>
        <v>2.7328567689773875E-2</v>
      </c>
      <c r="P48" s="26">
        <f t="shared" si="24"/>
        <v>3.1122764702612216E-2</v>
      </c>
      <c r="Q48" s="26">
        <f t="shared" si="24"/>
        <v>7.3156397359400716E-2</v>
      </c>
      <c r="S48" s="81"/>
      <c r="T48" s="39" t="s">
        <v>7</v>
      </c>
      <c r="U48" s="26">
        <f t="shared" si="25"/>
        <v>2.4814524286894457E-2</v>
      </c>
      <c r="V48" s="26">
        <f t="shared" si="25"/>
        <v>2.399402360325853E-2</v>
      </c>
      <c r="W48" s="26">
        <f t="shared" si="25"/>
        <v>6.9685004461272904E-3</v>
      </c>
      <c r="Y48" s="81"/>
      <c r="Z48" s="39" t="s">
        <v>7</v>
      </c>
      <c r="AA48" s="26">
        <f t="shared" si="26"/>
        <v>2.6844322608351456E-2</v>
      </c>
      <c r="AB48" s="26">
        <f t="shared" si="26"/>
        <v>3.075899520605585E-2</v>
      </c>
      <c r="AC48" s="26">
        <f t="shared" si="26"/>
        <v>7.292156253568427E-2</v>
      </c>
    </row>
    <row r="49" spans="1:29" x14ac:dyDescent="0.3">
      <c r="A49" s="83"/>
      <c r="B49" s="14" t="s">
        <v>9</v>
      </c>
      <c r="C49" s="26">
        <f t="shared" ref="C49" si="30">O35-O23</f>
        <v>-5.9746995361754596E-2</v>
      </c>
      <c r="D49" s="26">
        <f t="shared" ref="D49" si="31">P35-P23</f>
        <v>-7.0870081789914496E-2</v>
      </c>
      <c r="E49" s="26">
        <f t="shared" ref="E49" si="32">Q35-Q23</f>
        <v>-5.1305290277074561E-2</v>
      </c>
      <c r="G49" s="86">
        <v>2020</v>
      </c>
      <c r="H49" s="23" t="s">
        <v>8</v>
      </c>
      <c r="I49" s="24">
        <f t="shared" si="23"/>
        <v>0.22973880076003783</v>
      </c>
      <c r="J49" s="24">
        <f t="shared" si="23"/>
        <v>0.21761233954663095</v>
      </c>
      <c r="K49" s="24">
        <f t="shared" si="23"/>
        <v>0.31393208613283408</v>
      </c>
      <c r="M49" s="80">
        <v>2020</v>
      </c>
      <c r="N49" s="27" t="s">
        <v>8</v>
      </c>
      <c r="O49" s="28">
        <f t="shared" si="24"/>
        <v>7.0292689346775905E-3</v>
      </c>
      <c r="P49" s="28">
        <f t="shared" si="24"/>
        <v>-3.2899147460094813E-3</v>
      </c>
      <c r="Q49" s="28">
        <f t="shared" si="24"/>
        <v>7.8774259027449389E-2</v>
      </c>
      <c r="S49" s="86">
        <v>2020</v>
      </c>
      <c r="T49" s="23" t="s">
        <v>8</v>
      </c>
      <c r="U49" s="24">
        <f t="shared" si="25"/>
        <v>4.7861668896965748E-2</v>
      </c>
      <c r="V49" s="24">
        <f t="shared" si="25"/>
        <v>4.5379663886773391E-2</v>
      </c>
      <c r="W49" s="24">
        <f t="shared" si="25"/>
        <v>2.8265907660590894E-2</v>
      </c>
      <c r="Y49" s="80">
        <v>2020</v>
      </c>
      <c r="Z49" s="27" t="s">
        <v>8</v>
      </c>
      <c r="AA49" s="28">
        <f t="shared" si="26"/>
        <v>1.3698860595501294E-2</v>
      </c>
      <c r="AB49" s="28">
        <f t="shared" si="26"/>
        <v>3.6605226874593111E-3</v>
      </c>
      <c r="AC49" s="28">
        <f t="shared" si="26"/>
        <v>8.6306501120799295E-2</v>
      </c>
    </row>
    <row r="50" spans="1:29" x14ac:dyDescent="0.3">
      <c r="A50" s="83"/>
      <c r="B50" s="66" t="s">
        <v>10</v>
      </c>
      <c r="C50" s="26">
        <f t="shared" ref="C50" si="33">O36-O24</f>
        <v>-2.3081072599782981E-2</v>
      </c>
      <c r="D50" s="26">
        <f t="shared" ref="D50" si="34">P36-P24</f>
        <v>-2.2226255100278869E-2</v>
      </c>
      <c r="E50" s="26">
        <f t="shared" ref="E50" si="35">Q36-Q24</f>
        <v>-2.4199193218667314E-2</v>
      </c>
      <c r="G50" s="86"/>
      <c r="H50" s="23" t="s">
        <v>9</v>
      </c>
      <c r="I50" s="24">
        <f t="shared" si="23"/>
        <v>0.55698702282956569</v>
      </c>
      <c r="J50" s="24">
        <f t="shared" si="23"/>
        <v>0.35736897058918693</v>
      </c>
      <c r="K50" s="24">
        <f t="shared" si="23"/>
        <v>1.2485620527670038</v>
      </c>
      <c r="M50" s="86"/>
      <c r="N50" s="23" t="s">
        <v>9</v>
      </c>
      <c r="O50" s="24">
        <f t="shared" si="24"/>
        <v>-4.7801847436710787E-2</v>
      </c>
      <c r="P50" s="24">
        <f t="shared" si="24"/>
        <v>-3.0941348272512825E-2</v>
      </c>
      <c r="Q50" s="24">
        <f t="shared" si="24"/>
        <v>-2.7481549879497136E-2</v>
      </c>
      <c r="S50" s="86"/>
      <c r="T50" s="23" t="s">
        <v>9</v>
      </c>
      <c r="U50" s="24">
        <f t="shared" si="25"/>
        <v>4.0463796042279121E-2</v>
      </c>
      <c r="V50" s="24">
        <f t="shared" si="25"/>
        <v>2.4643337641891749E-2</v>
      </c>
      <c r="W50" s="24">
        <f t="shared" si="25"/>
        <v>4.966957481340839E-2</v>
      </c>
      <c r="Y50" s="86"/>
      <c r="Z50" s="23" t="s">
        <v>9</v>
      </c>
      <c r="AA50" s="24">
        <f t="shared" si="26"/>
        <v>-3.2327824820072903E-2</v>
      </c>
      <c r="AB50" s="24">
        <f t="shared" si="26"/>
        <v>-1.9321198540849349E-2</v>
      </c>
      <c r="AC50" s="24">
        <f t="shared" si="26"/>
        <v>-3.0689693840395549E-3</v>
      </c>
    </row>
    <row r="51" spans="1:29" x14ac:dyDescent="0.3">
      <c r="A51" s="69"/>
      <c r="B51" s="66"/>
      <c r="C51" s="24"/>
      <c r="D51" s="24"/>
      <c r="E51" s="24"/>
      <c r="G51" s="86"/>
      <c r="H51" s="23" t="s">
        <v>10</v>
      </c>
      <c r="I51" s="24">
        <f t="shared" si="23"/>
        <v>0.59156980657855041</v>
      </c>
      <c r="J51" s="24">
        <f t="shared" si="23"/>
        <v>0.44763067925287681</v>
      </c>
      <c r="K51" s="24">
        <f t="shared" si="23"/>
        <v>0.98621675950466958</v>
      </c>
      <c r="M51" s="86"/>
      <c r="N51" s="23" t="s">
        <v>10</v>
      </c>
      <c r="O51" s="24">
        <f t="shared" si="24"/>
        <v>-0.16398724439289558</v>
      </c>
      <c r="P51" s="24">
        <f t="shared" si="24"/>
        <v>-0.1297631524690821</v>
      </c>
      <c r="Q51" s="24">
        <f t="shared" si="24"/>
        <v>-0.1786640288558512</v>
      </c>
      <c r="S51" s="86"/>
      <c r="T51" s="23" t="s">
        <v>10</v>
      </c>
      <c r="U51" s="24">
        <f t="shared" si="25"/>
        <v>-3.1004537558181333E-2</v>
      </c>
      <c r="V51" s="24">
        <f t="shared" si="25"/>
        <v>-3.4342726950543634E-2</v>
      </c>
      <c r="W51" s="24">
        <f t="shared" si="25"/>
        <v>-3.1770011371290763E-2</v>
      </c>
      <c r="Y51" s="86"/>
      <c r="Z51" s="23" t="s">
        <v>10</v>
      </c>
      <c r="AA51" s="24">
        <f t="shared" si="26"/>
        <v>-0.14892982449619463</v>
      </c>
      <c r="AB51" s="24">
        <f t="shared" si="26"/>
        <v>-0.1168152236571216</v>
      </c>
      <c r="AC51" s="24">
        <f t="shared" si="26"/>
        <v>-0.15863273143317047</v>
      </c>
    </row>
    <row r="52" spans="1:29" x14ac:dyDescent="0.3">
      <c r="G52" s="86"/>
      <c r="H52" s="23" t="s">
        <v>11</v>
      </c>
      <c r="I52" s="24">
        <f t="shared" si="23"/>
        <v>0.75783157494446729</v>
      </c>
      <c r="J52" s="24">
        <f t="shared" si="23"/>
        <v>0.86771586388577204</v>
      </c>
      <c r="K52" s="24">
        <f t="shared" si="23"/>
        <v>0.51991461564574681</v>
      </c>
      <c r="M52" s="86"/>
      <c r="N52" s="23" t="s">
        <v>11</v>
      </c>
      <c r="O52" s="24">
        <f t="shared" si="24"/>
        <v>-0.26874619922192966</v>
      </c>
      <c r="P52" s="24">
        <f t="shared" si="24"/>
        <v>-0.22499025322672783</v>
      </c>
      <c r="Q52" s="24">
        <f t="shared" si="24"/>
        <v>-0.302047813461085</v>
      </c>
      <c r="S52" s="86"/>
      <c r="T52" s="23" t="s">
        <v>11</v>
      </c>
      <c r="U52" s="24">
        <f t="shared" si="25"/>
        <v>-0.12315717242577162</v>
      </c>
      <c r="V52" s="24">
        <f t="shared" si="25"/>
        <v>-0.11418912667247527</v>
      </c>
      <c r="W52" s="24">
        <f t="shared" si="25"/>
        <v>-0.13828676685516206</v>
      </c>
      <c r="Y52" s="86"/>
      <c r="Z52" s="23" t="s">
        <v>11</v>
      </c>
      <c r="AA52" s="24">
        <f t="shared" si="26"/>
        <v>-0.25198662904478464</v>
      </c>
      <c r="AB52" s="24">
        <f t="shared" si="26"/>
        <v>-0.20437998482152442</v>
      </c>
      <c r="AC52" s="24">
        <f t="shared" si="26"/>
        <v>-0.29137740537023848</v>
      </c>
    </row>
    <row r="53" spans="1:29" ht="15" thickBot="1" x14ac:dyDescent="0.35">
      <c r="A53" s="19" t="s">
        <v>83</v>
      </c>
      <c r="B53" s="19" t="s">
        <v>12</v>
      </c>
      <c r="C53" s="20" t="s">
        <v>67</v>
      </c>
      <c r="D53" s="20" t="s">
        <v>64</v>
      </c>
      <c r="E53" s="20" t="s">
        <v>65</v>
      </c>
      <c r="G53" s="86"/>
      <c r="H53" s="23" t="s">
        <v>0</v>
      </c>
      <c r="I53" s="24">
        <f t="shared" si="23"/>
        <v>0.84832940012395719</v>
      </c>
      <c r="J53" s="24">
        <f t="shared" si="23"/>
        <v>1.1929094841989869</v>
      </c>
      <c r="K53" s="24">
        <f t="shared" si="23"/>
        <v>0.33214956776820181</v>
      </c>
      <c r="M53" s="86"/>
      <c r="N53" s="23" t="s">
        <v>0</v>
      </c>
      <c r="O53" s="24">
        <f t="shared" si="24"/>
        <v>-0.32260833674489187</v>
      </c>
      <c r="P53" s="24">
        <f t="shared" si="24"/>
        <v>-0.28408544165847582</v>
      </c>
      <c r="Q53" s="24">
        <f t="shared" si="24"/>
        <v>-0.39459965737002856</v>
      </c>
      <c r="S53" s="86"/>
      <c r="T53" s="23" t="s">
        <v>0</v>
      </c>
      <c r="U53" s="24">
        <f t="shared" si="25"/>
        <v>-0.15350435203905788</v>
      </c>
      <c r="V53" s="24">
        <f t="shared" si="25"/>
        <v>-0.13027844701404312</v>
      </c>
      <c r="W53" s="24">
        <f t="shared" si="25"/>
        <v>-0.17340947445578281</v>
      </c>
      <c r="Y53" s="86"/>
      <c r="Z53" s="23" t="s">
        <v>0</v>
      </c>
      <c r="AA53" s="24">
        <f t="shared" si="26"/>
        <v>-0.30507204389564901</v>
      </c>
      <c r="AB53" s="24">
        <f t="shared" si="26"/>
        <v>-0.26051563465867822</v>
      </c>
      <c r="AC53" s="24">
        <f t="shared" si="26"/>
        <v>-0.38742740408734766</v>
      </c>
    </row>
    <row r="54" spans="1:29" ht="15" thickTop="1" x14ac:dyDescent="0.3">
      <c r="A54" s="87">
        <v>2019</v>
      </c>
      <c r="B54" s="21" t="s">
        <v>0</v>
      </c>
      <c r="C54" s="22">
        <f t="shared" ref="C54:C73" si="36">U14-U2</f>
        <v>5.094393032758604E-3</v>
      </c>
      <c r="D54" s="22">
        <f t="shared" ref="D54:D73" si="37">V14-V2</f>
        <v>2.6710125617912528E-4</v>
      </c>
      <c r="E54" s="22">
        <f t="shared" ref="E54:E73" si="38">W14-W2</f>
        <v>4.2084043182797903E-3</v>
      </c>
      <c r="G54" s="86"/>
      <c r="H54" s="23" t="s">
        <v>1</v>
      </c>
      <c r="I54" s="24">
        <f t="shared" si="23"/>
        <v>1.1648105329254017</v>
      </c>
      <c r="J54" s="24">
        <f t="shared" si="23"/>
        <v>1.3440010227594081</v>
      </c>
      <c r="K54" s="24">
        <f t="shared" si="23"/>
        <v>0.83092414832940187</v>
      </c>
      <c r="M54" s="86"/>
      <c r="N54" s="23" t="s">
        <v>1</v>
      </c>
      <c r="O54" s="24">
        <f t="shared" si="24"/>
        <v>-0.34466688393547995</v>
      </c>
      <c r="P54" s="24">
        <f t="shared" si="24"/>
        <v>-0.30295918534957278</v>
      </c>
      <c r="Q54" s="24">
        <f t="shared" si="24"/>
        <v>-0.42115800851406104</v>
      </c>
      <c r="S54" s="86"/>
      <c r="T54" s="23" t="s">
        <v>1</v>
      </c>
      <c r="U54" s="24">
        <f t="shared" si="25"/>
        <v>-0.1458115052525859</v>
      </c>
      <c r="V54" s="24">
        <f t="shared" si="25"/>
        <v>-0.12347770291188398</v>
      </c>
      <c r="W54" s="24">
        <f t="shared" si="25"/>
        <v>-0.15929113796028604</v>
      </c>
      <c r="Y54" s="86"/>
      <c r="Z54" s="23" t="s">
        <v>1</v>
      </c>
      <c r="AA54" s="24">
        <f t="shared" si="26"/>
        <v>-0.32113540099379412</v>
      </c>
      <c r="AB54" s="24">
        <f t="shared" si="26"/>
        <v>-0.27488783977773934</v>
      </c>
      <c r="AC54" s="24">
        <f t="shared" si="26"/>
        <v>-0.40561759544955955</v>
      </c>
    </row>
    <row r="55" spans="1:29" x14ac:dyDescent="0.3">
      <c r="A55" s="83"/>
      <c r="B55" s="23" t="s">
        <v>1</v>
      </c>
      <c r="C55" s="24">
        <f t="shared" si="36"/>
        <v>2.0589288466444922E-3</v>
      </c>
      <c r="D55" s="24">
        <f t="shared" si="37"/>
        <v>2.0209762418325616E-3</v>
      </c>
      <c r="E55" s="24">
        <f t="shared" si="38"/>
        <v>-9.382328983851107E-3</v>
      </c>
      <c r="G55" s="86"/>
      <c r="H55" s="23" t="s">
        <v>2</v>
      </c>
      <c r="I55" s="24">
        <f t="shared" si="23"/>
        <v>1.0217983407270324</v>
      </c>
      <c r="J55" s="24">
        <f t="shared" si="23"/>
        <v>0.96690862893662732</v>
      </c>
      <c r="K55" s="24">
        <f t="shared" si="23"/>
        <v>1.1366790372979048</v>
      </c>
      <c r="M55" s="86"/>
      <c r="N55" s="23" t="s">
        <v>2</v>
      </c>
      <c r="O55" s="24">
        <f t="shared" si="24"/>
        <v>-0.32280305830011014</v>
      </c>
      <c r="P55" s="24">
        <f t="shared" si="24"/>
        <v>-0.27213203748610304</v>
      </c>
      <c r="Q55" s="24">
        <f t="shared" si="24"/>
        <v>-0.41324952014526062</v>
      </c>
      <c r="S55" s="86"/>
      <c r="T55" s="23" t="s">
        <v>2</v>
      </c>
      <c r="U55" s="24">
        <f t="shared" si="25"/>
        <v>-0.16881607090455608</v>
      </c>
      <c r="V55" s="24">
        <f t="shared" si="25"/>
        <v>-0.13123926398986818</v>
      </c>
      <c r="W55" s="24">
        <f t="shared" si="25"/>
        <v>-0.2032535220924917</v>
      </c>
      <c r="Y55" s="86"/>
      <c r="Z55" s="23" t="s">
        <v>2</v>
      </c>
      <c r="AA55" s="24">
        <f t="shared" si="26"/>
        <v>-0.29949643900621181</v>
      </c>
      <c r="AB55" s="24">
        <f t="shared" si="26"/>
        <v>-0.24827343037060967</v>
      </c>
      <c r="AC55" s="24">
        <f t="shared" si="26"/>
        <v>-0.39102872188527737</v>
      </c>
    </row>
    <row r="56" spans="1:29" x14ac:dyDescent="0.3">
      <c r="A56" s="83"/>
      <c r="B56" s="23" t="s">
        <v>2</v>
      </c>
      <c r="C56" s="24">
        <f t="shared" si="36"/>
        <v>1.3040276543196394E-2</v>
      </c>
      <c r="D56" s="24">
        <f t="shared" si="37"/>
        <v>1.0246680175428513E-2</v>
      </c>
      <c r="E56" s="24">
        <f t="shared" si="38"/>
        <v>7.5481627815895957E-3</v>
      </c>
      <c r="G56" s="86"/>
      <c r="H56" s="23" t="s">
        <v>3</v>
      </c>
      <c r="I56" s="24">
        <f t="shared" si="23"/>
        <v>1.1247178615256215</v>
      </c>
      <c r="J56" s="24">
        <f t="shared" si="23"/>
        <v>0.85093065426399628</v>
      </c>
      <c r="K56" s="24">
        <f t="shared" si="23"/>
        <v>1.7868810351815338</v>
      </c>
      <c r="M56" s="86"/>
      <c r="N56" s="23" t="s">
        <v>3</v>
      </c>
      <c r="O56" s="24">
        <f t="shared" si="24"/>
        <v>-0.29792054757286501</v>
      </c>
      <c r="P56" s="24">
        <f t="shared" si="24"/>
        <v>-0.25190997361573664</v>
      </c>
      <c r="Q56" s="24">
        <f t="shared" si="24"/>
        <v>-0.37993094690770401</v>
      </c>
      <c r="S56" s="86"/>
      <c r="T56" s="23" t="s">
        <v>3</v>
      </c>
      <c r="U56" s="24">
        <f t="shared" si="25"/>
        <v>-0.14375716902372049</v>
      </c>
      <c r="V56" s="24">
        <f t="shared" si="25"/>
        <v>-9.1485282406576718E-2</v>
      </c>
      <c r="W56" s="24">
        <f t="shared" si="25"/>
        <v>-0.20041411564544831</v>
      </c>
      <c r="Y56" s="86"/>
      <c r="Z56" s="23" t="s">
        <v>3</v>
      </c>
      <c r="AA56" s="24">
        <f t="shared" si="26"/>
        <v>-0.27121806561456607</v>
      </c>
      <c r="AB56" s="24">
        <f t="shared" si="26"/>
        <v>-0.22856680238217286</v>
      </c>
      <c r="AC56" s="24">
        <f t="shared" si="26"/>
        <v>-0.34803115744762059</v>
      </c>
    </row>
    <row r="57" spans="1:29" x14ac:dyDescent="0.3">
      <c r="A57" s="83"/>
      <c r="B57" s="23" t="s">
        <v>3</v>
      </c>
      <c r="C57" s="24">
        <f t="shared" si="36"/>
        <v>5.4801485011165552E-3</v>
      </c>
      <c r="D57" s="24">
        <f t="shared" si="37"/>
        <v>2.505363576138786E-3</v>
      </c>
      <c r="E57" s="24">
        <f t="shared" si="38"/>
        <v>-4.2791059383839869E-4</v>
      </c>
      <c r="G57" s="86"/>
      <c r="H57" s="23" t="s">
        <v>4</v>
      </c>
      <c r="I57" s="24">
        <f t="shared" si="23"/>
        <v>0.99299128454660934</v>
      </c>
      <c r="J57" s="24">
        <f t="shared" si="23"/>
        <v>1.0527525183991906</v>
      </c>
      <c r="K57" s="24">
        <f t="shared" si="23"/>
        <v>0.90393516745722979</v>
      </c>
      <c r="M57" s="86"/>
      <c r="N57" s="23" t="s">
        <v>4</v>
      </c>
      <c r="O57" s="24">
        <f t="shared" si="24"/>
        <v>-0.25719803325595836</v>
      </c>
      <c r="P57" s="24">
        <f t="shared" si="24"/>
        <v>-0.20728336085103594</v>
      </c>
      <c r="Q57" s="24">
        <f t="shared" si="24"/>
        <v>-0.34744008220918488</v>
      </c>
      <c r="S57" s="86"/>
      <c r="T57" s="23" t="s">
        <v>4</v>
      </c>
      <c r="U57" s="24">
        <f t="shared" si="25"/>
        <v>-0.13836056676135788</v>
      </c>
      <c r="V57" s="24">
        <f t="shared" si="25"/>
        <v>-8.0439791736401034E-2</v>
      </c>
      <c r="W57" s="24">
        <f t="shared" si="25"/>
        <v>-0.20292290852713468</v>
      </c>
      <c r="Y57" s="86"/>
      <c r="Z57" s="23" t="s">
        <v>4</v>
      </c>
      <c r="AA57" s="24">
        <f t="shared" si="26"/>
        <v>-0.2316522437062396</v>
      </c>
      <c r="AB57" s="24">
        <f t="shared" si="26"/>
        <v>-0.17946920608810657</v>
      </c>
      <c r="AC57" s="24">
        <f t="shared" si="26"/>
        <v>-0.32564841397169786</v>
      </c>
    </row>
    <row r="58" spans="1:29" x14ac:dyDescent="0.3">
      <c r="A58" s="83"/>
      <c r="B58" s="23" t="s">
        <v>4</v>
      </c>
      <c r="C58" s="24">
        <f t="shared" si="36"/>
        <v>-1.3415654086399997E-3</v>
      </c>
      <c r="D58" s="24">
        <f t="shared" si="37"/>
        <v>-4.8052228739096647E-3</v>
      </c>
      <c r="E58" s="24">
        <f t="shared" si="38"/>
        <v>-5.1931117165364693E-3</v>
      </c>
      <c r="G58" s="86"/>
      <c r="H58" s="23" t="s">
        <v>5</v>
      </c>
      <c r="I58" s="24">
        <f t="shared" si="23"/>
        <v>1.3231176848829036</v>
      </c>
      <c r="J58" s="24">
        <f t="shared" si="23"/>
        <v>1.4626126398148487</v>
      </c>
      <c r="K58" s="24">
        <f t="shared" si="23"/>
        <v>1.1376460484123831</v>
      </c>
      <c r="M58" s="86"/>
      <c r="N58" s="23" t="s">
        <v>5</v>
      </c>
      <c r="O58" s="24">
        <f t="shared" si="24"/>
        <v>-0.25061694570136128</v>
      </c>
      <c r="P58" s="24">
        <f t="shared" si="24"/>
        <v>-0.19962525881196325</v>
      </c>
      <c r="Q58" s="24">
        <f t="shared" si="24"/>
        <v>-0.34413173883233217</v>
      </c>
      <c r="S58" s="86"/>
      <c r="T58" s="23" t="s">
        <v>5</v>
      </c>
      <c r="U58" s="24">
        <f t="shared" si="25"/>
        <v>-0.11103734161841206</v>
      </c>
      <c r="V58" s="24">
        <f t="shared" si="25"/>
        <v>-2.2428405089423675E-2</v>
      </c>
      <c r="W58" s="24">
        <f t="shared" si="25"/>
        <v>-0.21956515460843307</v>
      </c>
      <c r="Y58" s="86"/>
      <c r="Z58" s="23" t="s">
        <v>5</v>
      </c>
      <c r="AA58" s="24">
        <f t="shared" si="26"/>
        <v>-0.22149867985765248</v>
      </c>
      <c r="AB58" s="24">
        <f t="shared" si="26"/>
        <v>-0.16789796606873952</v>
      </c>
      <c r="AC58" s="24">
        <f t="shared" si="26"/>
        <v>-0.31918336256995938</v>
      </c>
    </row>
    <row r="59" spans="1:29" x14ac:dyDescent="0.3">
      <c r="A59" s="83"/>
      <c r="B59" s="23" t="s">
        <v>5</v>
      </c>
      <c r="C59" s="24">
        <f t="shared" si="36"/>
        <v>-1.6258929297117086E-2</v>
      </c>
      <c r="D59" s="24">
        <f t="shared" si="37"/>
        <v>-2.1291989189548943E-2</v>
      </c>
      <c r="E59" s="24">
        <f t="shared" si="38"/>
        <v>-1.6484913029217063E-2</v>
      </c>
      <c r="G59" s="86"/>
      <c r="H59" s="23" t="s">
        <v>6</v>
      </c>
      <c r="I59" s="24">
        <f t="shared" si="23"/>
        <v>1.5193295970295924</v>
      </c>
      <c r="J59" s="24">
        <f t="shared" si="23"/>
        <v>1.5672738157996009</v>
      </c>
      <c r="K59" s="24">
        <f t="shared" si="23"/>
        <v>1.4279869094871454</v>
      </c>
      <c r="M59" s="86"/>
      <c r="N59" s="23" t="s">
        <v>6</v>
      </c>
      <c r="O59" s="24">
        <f t="shared" si="24"/>
        <v>-0.25726785324214863</v>
      </c>
      <c r="P59" s="24">
        <f t="shared" si="24"/>
        <v>-0.19890301410418243</v>
      </c>
      <c r="Q59" s="24">
        <f t="shared" si="24"/>
        <v>-0.36278647432393396</v>
      </c>
      <c r="S59" s="86"/>
      <c r="T59" s="23" t="s">
        <v>6</v>
      </c>
      <c r="U59" s="24">
        <f t="shared" si="25"/>
        <v>-0.11775045743813473</v>
      </c>
      <c r="V59" s="24">
        <f t="shared" si="25"/>
        <v>-4.057135740501927E-2</v>
      </c>
      <c r="W59" s="24">
        <f t="shared" si="25"/>
        <v>-0.20183230773161021</v>
      </c>
      <c r="Y59" s="86"/>
      <c r="Z59" s="23" t="s">
        <v>6</v>
      </c>
      <c r="AA59" s="24">
        <f t="shared" si="26"/>
        <v>-0.22844663501223983</v>
      </c>
      <c r="AB59" s="24">
        <f t="shared" si="26"/>
        <v>-0.16717507271628873</v>
      </c>
      <c r="AC59" s="24">
        <f t="shared" si="26"/>
        <v>-0.33911747695031869</v>
      </c>
    </row>
    <row r="60" spans="1:29" x14ac:dyDescent="0.3">
      <c r="A60" s="83"/>
      <c r="B60" s="23" t="s">
        <v>6</v>
      </c>
      <c r="C60" s="24">
        <f t="shared" si="36"/>
        <v>3.1949145070072626E-3</v>
      </c>
      <c r="D60" s="24">
        <f t="shared" si="37"/>
        <v>-5.6115296798031622E-3</v>
      </c>
      <c r="E60" s="24">
        <f t="shared" si="38"/>
        <v>8.828026976560488E-3</v>
      </c>
      <c r="G60" s="81"/>
      <c r="H60" s="25" t="s">
        <v>7</v>
      </c>
      <c r="I60" s="26">
        <f t="shared" si="23"/>
        <v>0.9461388803930324</v>
      </c>
      <c r="J60" s="26">
        <f t="shared" si="23"/>
        <v>0.90293567066949398</v>
      </c>
      <c r="K60" s="26">
        <f t="shared" si="23"/>
        <v>0.99471636082545345</v>
      </c>
      <c r="M60" s="81"/>
      <c r="N60" s="25" t="s">
        <v>7</v>
      </c>
      <c r="O60" s="26">
        <f t="shared" si="24"/>
        <v>-0.24391041347420683</v>
      </c>
      <c r="P60" s="26">
        <f t="shared" si="24"/>
        <v>-0.18575840612022954</v>
      </c>
      <c r="Q60" s="26">
        <f t="shared" si="24"/>
        <v>-0.34827385361868768</v>
      </c>
      <c r="S60" s="81"/>
      <c r="T60" s="25" t="s">
        <v>7</v>
      </c>
      <c r="U60" s="26">
        <f t="shared" si="25"/>
        <v>-9.0599362207491096E-2</v>
      </c>
      <c r="V60" s="26">
        <f t="shared" si="25"/>
        <v>-5.3981597558408256E-2</v>
      </c>
      <c r="W60" s="26">
        <f t="shared" si="25"/>
        <v>-0.12202829870212561</v>
      </c>
      <c r="Y60" s="81"/>
      <c r="Z60" s="25" t="s">
        <v>7</v>
      </c>
      <c r="AA60" s="26">
        <f t="shared" si="26"/>
        <v>-0.2218683184077701</v>
      </c>
      <c r="AB60" s="26">
        <f t="shared" si="26"/>
        <v>-0.16151340883105947</v>
      </c>
      <c r="AC60" s="26">
        <f t="shared" si="26"/>
        <v>-0.33078607254079151</v>
      </c>
    </row>
    <row r="61" spans="1:29" x14ac:dyDescent="0.3">
      <c r="A61" s="88"/>
      <c r="B61" s="25" t="s">
        <v>7</v>
      </c>
      <c r="C61" s="26">
        <f t="shared" si="36"/>
        <v>1.0949927228456002E-2</v>
      </c>
      <c r="D61" s="26">
        <f t="shared" si="37"/>
        <v>9.6322394125752386E-3</v>
      </c>
      <c r="E61" s="26">
        <f t="shared" si="38"/>
        <v>3.6307723762177835E-3</v>
      </c>
      <c r="G61" s="82">
        <v>2021</v>
      </c>
      <c r="H61" s="49" t="s">
        <v>8</v>
      </c>
      <c r="I61" s="50">
        <f t="shared" si="23"/>
        <v>0.64174550743232617</v>
      </c>
      <c r="J61" s="50">
        <f t="shared" si="23"/>
        <v>0.56763475217022941</v>
      </c>
      <c r="K61" s="50">
        <f t="shared" si="23"/>
        <v>0.77499107657020816</v>
      </c>
      <c r="M61" s="80">
        <v>2021</v>
      </c>
      <c r="N61" s="23" t="s">
        <v>8</v>
      </c>
      <c r="O61" s="24">
        <f t="shared" si="24"/>
        <v>-0.21076908524815829</v>
      </c>
      <c r="P61" s="24">
        <f t="shared" si="24"/>
        <v>-0.15284766285877638</v>
      </c>
      <c r="Q61" s="24">
        <f t="shared" si="24"/>
        <v>-0.31404277732876096</v>
      </c>
      <c r="S61" s="80">
        <v>2021</v>
      </c>
      <c r="T61" s="23" t="s">
        <v>8</v>
      </c>
      <c r="U61" s="24">
        <f>(U34/U22)-1</f>
        <v>-8.7020008342098887E-2</v>
      </c>
      <c r="V61" s="24">
        <f t="shared" si="25"/>
        <v>-6.0640720544278714E-2</v>
      </c>
      <c r="W61" s="24">
        <f t="shared" si="25"/>
        <v>-0.10437528657626916</v>
      </c>
      <c r="Y61" s="80">
        <v>2021</v>
      </c>
      <c r="Z61" s="23" t="s">
        <v>8</v>
      </c>
      <c r="AA61" s="24">
        <f t="shared" si="26"/>
        <v>-0.19239535553170939</v>
      </c>
      <c r="AB61" s="24">
        <f t="shared" si="26"/>
        <v>-0.13365981600684873</v>
      </c>
      <c r="AC61" s="24">
        <f t="shared" si="26"/>
        <v>-0.2981472996145349</v>
      </c>
    </row>
    <row r="62" spans="1:29" x14ac:dyDescent="0.3">
      <c r="A62" s="80">
        <v>2020</v>
      </c>
      <c r="B62" s="27" t="s">
        <v>8</v>
      </c>
      <c r="C62" s="28">
        <f t="shared" si="36"/>
        <v>2.0421365123046042E-2</v>
      </c>
      <c r="D62" s="28">
        <f t="shared" si="37"/>
        <v>1.7766797231835052E-2</v>
      </c>
      <c r="E62" s="28">
        <f t="shared" si="38"/>
        <v>1.4105309977971436E-2</v>
      </c>
      <c r="G62" s="83"/>
      <c r="H62" s="67" t="s">
        <v>9</v>
      </c>
      <c r="I62" s="50">
        <f>(I35/I23)-1</f>
        <v>0.30715267292843884</v>
      </c>
      <c r="J62" s="50">
        <f t="shared" si="23"/>
        <v>0.32916422905453269</v>
      </c>
      <c r="K62" s="50">
        <f t="shared" si="23"/>
        <v>0.25542787201800521</v>
      </c>
      <c r="M62" s="81"/>
      <c r="N62" s="67" t="s">
        <v>9</v>
      </c>
      <c r="O62" s="26">
        <f t="shared" si="24"/>
        <v>-0.17988118572826994</v>
      </c>
      <c r="P62" s="26">
        <f t="shared" si="24"/>
        <v>-0.14556261401269488</v>
      </c>
      <c r="Q62" s="26">
        <f t="shared" si="24"/>
        <v>-0.24582649634306009</v>
      </c>
      <c r="S62" s="81"/>
      <c r="T62" s="67" t="s">
        <v>9</v>
      </c>
      <c r="U62" s="26">
        <f>(U35/U23)-1</f>
        <v>-9.4003523629585417E-2</v>
      </c>
      <c r="V62" s="26">
        <f t="shared" si="25"/>
        <v>-4.0906071049647164E-2</v>
      </c>
      <c r="W62" s="26">
        <f t="shared" si="25"/>
        <v>-0.16036242726442551</v>
      </c>
      <c r="Y62" s="81"/>
      <c r="Z62" s="67" t="s">
        <v>9</v>
      </c>
      <c r="AA62" s="26">
        <f t="shared" si="26"/>
        <v>-0.16828779937110727</v>
      </c>
      <c r="AB62" s="26">
        <f t="shared" si="26"/>
        <v>-0.13249265838836966</v>
      </c>
      <c r="AC62" s="26">
        <f t="shared" si="26"/>
        <v>-0.2371883050222352</v>
      </c>
    </row>
    <row r="63" spans="1:29" x14ac:dyDescent="0.3">
      <c r="A63" s="86"/>
      <c r="B63" s="23" t="s">
        <v>9</v>
      </c>
      <c r="C63" s="24">
        <f t="shared" si="36"/>
        <v>1.726025526681324E-2</v>
      </c>
      <c r="D63" s="24">
        <f t="shared" si="37"/>
        <v>9.6268405148369207E-3</v>
      </c>
      <c r="E63" s="24">
        <f t="shared" si="38"/>
        <v>2.4836421358889749E-2</v>
      </c>
      <c r="H63" t="s">
        <v>10</v>
      </c>
      <c r="I63" s="50">
        <f>(I36/I24)-1</f>
        <v>0.1856974086736618</v>
      </c>
      <c r="J63" s="50">
        <f t="shared" si="23"/>
        <v>0.13922835835269298</v>
      </c>
      <c r="K63" s="50">
        <f t="shared" si="23"/>
        <v>0.28795069146765284</v>
      </c>
      <c r="N63" t="s">
        <v>10</v>
      </c>
      <c r="O63" s="26">
        <f t="shared" si="24"/>
        <v>-7.8806979211397787E-2</v>
      </c>
      <c r="P63" s="26">
        <f t="shared" si="24"/>
        <v>-5.0997971875661463E-2</v>
      </c>
      <c r="Q63" s="26">
        <f t="shared" si="24"/>
        <v>-0.13534285464628604</v>
      </c>
      <c r="T63" t="s">
        <v>10</v>
      </c>
      <c r="U63" s="26">
        <f>(U36/U24)-1</f>
        <v>-5.8178090558990925E-2</v>
      </c>
      <c r="V63" s="26">
        <f t="shared" si="25"/>
        <v>-1.024846932354273E-3</v>
      </c>
      <c r="W63" s="26">
        <f t="shared" si="25"/>
        <v>-0.13920441225171865</v>
      </c>
      <c r="Z63" t="s">
        <v>10</v>
      </c>
      <c r="AA63" s="26">
        <f t="shared" si="26"/>
        <v>-7.0254372856037639E-2</v>
      </c>
      <c r="AB63" s="26">
        <f t="shared" si="26"/>
        <v>-4.4433334507861133E-2</v>
      </c>
      <c r="AC63" s="26">
        <f t="shared" si="26"/>
        <v>-0.12304779658588894</v>
      </c>
    </row>
    <row r="64" spans="1:29" x14ac:dyDescent="0.3">
      <c r="A64" s="86"/>
      <c r="B64" s="23" t="s">
        <v>10</v>
      </c>
      <c r="C64" s="24">
        <f t="shared" si="36"/>
        <v>-1.3297057504631227E-2</v>
      </c>
      <c r="D64" s="24">
        <f t="shared" si="37"/>
        <v>-1.3467699451093329E-2</v>
      </c>
      <c r="E64" s="24">
        <f t="shared" si="38"/>
        <v>-1.5990821427370849E-2</v>
      </c>
    </row>
    <row r="65" spans="1:5" x14ac:dyDescent="0.3">
      <c r="A65" s="86"/>
      <c r="B65" s="23" t="s">
        <v>11</v>
      </c>
      <c r="C65" s="24">
        <f t="shared" si="36"/>
        <v>-5.368406623921762E-2</v>
      </c>
      <c r="D65" s="24">
        <f t="shared" si="37"/>
        <v>-4.5341920978317407E-2</v>
      </c>
      <c r="E65" s="24">
        <f t="shared" si="38"/>
        <v>-7.1490773587402412E-2</v>
      </c>
    </row>
    <row r="66" spans="1:5" x14ac:dyDescent="0.3">
      <c r="A66" s="86"/>
      <c r="B66" s="23" t="s">
        <v>0</v>
      </c>
      <c r="C66" s="24">
        <f t="shared" si="36"/>
        <v>-6.6039904690359363E-2</v>
      </c>
      <c r="D66" s="24">
        <f t="shared" si="37"/>
        <v>-5.1528351283242291E-2</v>
      </c>
      <c r="E66" s="24">
        <f t="shared" si="38"/>
        <v>-8.5540472742025919E-2</v>
      </c>
    </row>
    <row r="67" spans="1:5" x14ac:dyDescent="0.3">
      <c r="A67" s="86"/>
      <c r="B67" s="23" t="s">
        <v>1</v>
      </c>
      <c r="C67" s="24">
        <f t="shared" si="36"/>
        <v>-6.1266149766912914E-2</v>
      </c>
      <c r="D67" s="24">
        <f t="shared" si="37"/>
        <v>-4.7274843201988881E-2</v>
      </c>
      <c r="E67" s="24">
        <f t="shared" si="38"/>
        <v>-7.7563802864838216E-2</v>
      </c>
    </row>
    <row r="68" spans="1:5" x14ac:dyDescent="0.3">
      <c r="A68" s="86"/>
      <c r="B68" s="23" t="s">
        <v>2</v>
      </c>
      <c r="C68" s="24">
        <f t="shared" si="36"/>
        <v>-7.1919082681166979E-2</v>
      </c>
      <c r="D68" s="24">
        <f t="shared" si="37"/>
        <v>-5.0601949697638871E-2</v>
      </c>
      <c r="E68" s="24">
        <f t="shared" si="38"/>
        <v>-0.10095995881281439</v>
      </c>
    </row>
    <row r="69" spans="1:5" x14ac:dyDescent="0.3">
      <c r="A69" s="86"/>
      <c r="B69" s="23" t="s">
        <v>3</v>
      </c>
      <c r="C69" s="24">
        <f t="shared" si="36"/>
        <v>-6.1141700852506475E-2</v>
      </c>
      <c r="D69" s="24">
        <f t="shared" si="37"/>
        <v>-3.4931127560507813E-2</v>
      </c>
      <c r="E69" s="24">
        <f t="shared" si="38"/>
        <v>-0.10041507802676081</v>
      </c>
    </row>
    <row r="70" spans="1:5" x14ac:dyDescent="0.3">
      <c r="A70" s="86"/>
      <c r="B70" s="23" t="s">
        <v>4</v>
      </c>
      <c r="C70" s="24">
        <f t="shared" si="36"/>
        <v>-6.0218661309188182E-2</v>
      </c>
      <c r="D70" s="24">
        <f t="shared" si="37"/>
        <v>-3.1331785201349494E-2</v>
      </c>
      <c r="E70" s="24">
        <f t="shared" si="38"/>
        <v>-0.10470937564097765</v>
      </c>
    </row>
    <row r="71" spans="1:5" x14ac:dyDescent="0.3">
      <c r="A71" s="86"/>
      <c r="B71" s="23" t="s">
        <v>5</v>
      </c>
      <c r="C71" s="24">
        <f t="shared" si="36"/>
        <v>-4.8889187024310721E-2</v>
      </c>
      <c r="D71" s="24">
        <f t="shared" si="37"/>
        <v>-8.7391373480836809E-3</v>
      </c>
      <c r="E71" s="24">
        <f t="shared" si="38"/>
        <v>-0.11660414638433458</v>
      </c>
    </row>
    <row r="72" spans="1:5" x14ac:dyDescent="0.3">
      <c r="A72" s="86"/>
      <c r="B72" s="23" t="s">
        <v>6</v>
      </c>
      <c r="C72" s="24">
        <f t="shared" si="36"/>
        <v>-5.3451282744444106E-2</v>
      </c>
      <c r="D72" s="24">
        <f t="shared" si="37"/>
        <v>-1.6188128705039273E-2</v>
      </c>
      <c r="E72" s="24">
        <f t="shared" si="38"/>
        <v>-0.11126575886658041</v>
      </c>
    </row>
    <row r="73" spans="1:5" x14ac:dyDescent="0.3">
      <c r="A73" s="81"/>
      <c r="B73" s="25" t="s">
        <v>7</v>
      </c>
      <c r="C73" s="26">
        <f t="shared" si="36"/>
        <v>-4.0970917659658712E-2</v>
      </c>
      <c r="D73" s="26">
        <f t="shared" si="37"/>
        <v>-2.2190512978061572E-2</v>
      </c>
      <c r="E73" s="26">
        <f t="shared" si="38"/>
        <v>-6.4023016462271209E-2</v>
      </c>
    </row>
    <row r="74" spans="1:5" x14ac:dyDescent="0.3">
      <c r="A74" s="82">
        <v>2021</v>
      </c>
      <c r="B74" s="25" t="s">
        <v>8</v>
      </c>
      <c r="C74" s="26">
        <f t="shared" ref="C74" si="39">U34-U22</f>
        <v>-3.8906306780195132E-2</v>
      </c>
      <c r="D74" s="26">
        <f t="shared" ref="D74" si="40">V34-V22</f>
        <v>-2.481911385856711E-2</v>
      </c>
      <c r="E74" s="26">
        <f t="shared" ref="E74" si="41">W34-W22</f>
        <v>-5.3557810787407401E-2</v>
      </c>
    </row>
    <row r="75" spans="1:5" x14ac:dyDescent="0.3">
      <c r="A75" s="83"/>
      <c r="B75" s="67" t="s">
        <v>9</v>
      </c>
      <c r="C75" s="26">
        <f t="shared" ref="C75" si="42">U35-U23</f>
        <v>-4.1720710662016214E-2</v>
      </c>
      <c r="D75" s="26">
        <f t="shared" ref="D75:D76" si="43">V35-V23</f>
        <v>-1.6373621187599496E-2</v>
      </c>
      <c r="E75" s="26">
        <f t="shared" ref="E75:E76" si="44">W35-W23</f>
        <v>-8.4169317798846066E-2</v>
      </c>
    </row>
    <row r="76" spans="1:5" x14ac:dyDescent="0.3">
      <c r="A76" s="83"/>
      <c r="B76" t="s">
        <v>10</v>
      </c>
      <c r="C76" s="26">
        <f>U36-U24</f>
        <v>-2.4177505764655716E-2</v>
      </c>
      <c r="D76" s="26">
        <f t="shared" si="43"/>
        <v>-3.880973348727168E-4</v>
      </c>
      <c r="E76" s="26">
        <f t="shared" si="44"/>
        <v>-6.7839858580539703E-2</v>
      </c>
    </row>
  </sheetData>
  <mergeCells count="39">
    <mergeCell ref="A74:A76"/>
    <mergeCell ref="A48:A50"/>
    <mergeCell ref="A22:A24"/>
    <mergeCell ref="G34:G36"/>
    <mergeCell ref="A62:A73"/>
    <mergeCell ref="S22:S33"/>
    <mergeCell ref="AE11:AE22"/>
    <mergeCell ref="A10:A21"/>
    <mergeCell ref="Y49:Y60"/>
    <mergeCell ref="S49:S60"/>
    <mergeCell ref="M49:M60"/>
    <mergeCell ref="G49:G60"/>
    <mergeCell ref="A36:A47"/>
    <mergeCell ref="Y41:Y48"/>
    <mergeCell ref="Y22:Y33"/>
    <mergeCell ref="AE3:AE10"/>
    <mergeCell ref="A54:A61"/>
    <mergeCell ref="Y2:Y9"/>
    <mergeCell ref="Y10:Y21"/>
    <mergeCell ref="S2:S9"/>
    <mergeCell ref="S10:S21"/>
    <mergeCell ref="G2:G9"/>
    <mergeCell ref="G10:G21"/>
    <mergeCell ref="A28:A35"/>
    <mergeCell ref="M2:M9"/>
    <mergeCell ref="M10:M21"/>
    <mergeCell ref="M34:M35"/>
    <mergeCell ref="G22:G33"/>
    <mergeCell ref="M22:M33"/>
    <mergeCell ref="A2:A9"/>
    <mergeCell ref="Y34:Y35"/>
    <mergeCell ref="S34:S35"/>
    <mergeCell ref="Y61:Y62"/>
    <mergeCell ref="M61:M62"/>
    <mergeCell ref="G61:G62"/>
    <mergeCell ref="S61:S62"/>
    <mergeCell ref="M41:M48"/>
    <mergeCell ref="G41:G48"/>
    <mergeCell ref="S41:S4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34EB-3545-4FE5-ADEE-D0EE6C1EF869}">
  <sheetPr codeName="Sheet4"/>
  <dimension ref="A1:M46"/>
  <sheetViews>
    <sheetView topLeftCell="A22" workbookViewId="0">
      <selection activeCell="B29" sqref="B29"/>
    </sheetView>
  </sheetViews>
  <sheetFormatPr defaultRowHeight="14.4" x14ac:dyDescent="0.3"/>
  <cols>
    <col min="1" max="1" width="64.25" customWidth="1"/>
    <col min="2" max="2" width="15.75" bestFit="1" customWidth="1"/>
    <col min="3" max="3" width="16.875" bestFit="1" customWidth="1"/>
    <col min="5" max="5" width="34.75" customWidth="1"/>
    <col min="6" max="6" width="21.625" bestFit="1" customWidth="1"/>
    <col min="7" max="7" width="18.5" bestFit="1" customWidth="1"/>
    <col min="8" max="9" width="14.25" customWidth="1"/>
    <col min="10" max="10" width="17.5" bestFit="1" customWidth="1"/>
    <col min="11" max="11" width="18.875" bestFit="1" customWidth="1"/>
  </cols>
  <sheetData>
    <row r="1" spans="1:13" x14ac:dyDescent="0.3">
      <c r="A1" s="30"/>
      <c r="B1" s="30" t="s">
        <v>16</v>
      </c>
      <c r="E1" t="s">
        <v>17</v>
      </c>
      <c r="F1" t="s">
        <v>60</v>
      </c>
      <c r="G1" t="s">
        <v>61</v>
      </c>
      <c r="J1" t="s">
        <v>62</v>
      </c>
      <c r="K1" t="s">
        <v>63</v>
      </c>
    </row>
    <row r="2" spans="1:13" x14ac:dyDescent="0.3">
      <c r="A2" s="30" t="s">
        <v>54</v>
      </c>
      <c r="B2" s="34">
        <v>970035.6</v>
      </c>
      <c r="C2" s="63"/>
      <c r="E2" t="s">
        <v>13</v>
      </c>
      <c r="F2" s="1">
        <v>4.66576E-2</v>
      </c>
      <c r="G2" s="1">
        <v>0.3373949</v>
      </c>
      <c r="I2" t="s">
        <v>13</v>
      </c>
      <c r="J2" s="1">
        <v>0.58852510000000002</v>
      </c>
      <c r="K2" s="1">
        <v>0.41147489999999998</v>
      </c>
    </row>
    <row r="3" spans="1:13" x14ac:dyDescent="0.3">
      <c r="A3" s="30" t="s">
        <v>55</v>
      </c>
      <c r="B3" s="34">
        <v>47005.1</v>
      </c>
      <c r="C3" s="1">
        <f>B4/SUM(B4:B5)</f>
        <v>0.30707333171097262</v>
      </c>
      <c r="E3" t="s">
        <v>14</v>
      </c>
      <c r="F3" s="1">
        <v>2.4378799999999999E-2</v>
      </c>
      <c r="G3" s="1">
        <v>3.9590899999999998E-2</v>
      </c>
      <c r="I3" t="s">
        <v>14</v>
      </c>
      <c r="J3" s="1">
        <v>0.38548260000000001</v>
      </c>
      <c r="K3" s="1">
        <v>0.61451739999999999</v>
      </c>
    </row>
    <row r="4" spans="1:13" x14ac:dyDescent="0.3">
      <c r="A4" s="30" t="s">
        <v>56</v>
      </c>
      <c r="B4" s="34">
        <v>1017041</v>
      </c>
      <c r="C4" s="1">
        <f>B3/B4</f>
        <v>4.6217507455451647E-2</v>
      </c>
      <c r="E4" t="s">
        <v>15</v>
      </c>
      <c r="F4" s="1">
        <v>4.6217500000000002E-2</v>
      </c>
      <c r="G4" s="1">
        <v>0.29288110000000001</v>
      </c>
      <c r="I4" t="s">
        <v>15</v>
      </c>
      <c r="J4" s="1">
        <v>0.58442249999999996</v>
      </c>
      <c r="K4" s="1">
        <v>0.41557749999999999</v>
      </c>
    </row>
    <row r="5" spans="1:13" x14ac:dyDescent="0.3">
      <c r="A5" s="30" t="s">
        <v>57</v>
      </c>
      <c r="B5" s="34">
        <v>2295005</v>
      </c>
    </row>
    <row r="7" spans="1:13" x14ac:dyDescent="0.3">
      <c r="B7" t="s">
        <v>18</v>
      </c>
      <c r="C7" t="s">
        <v>19</v>
      </c>
    </row>
    <row r="8" spans="1:13" x14ac:dyDescent="0.3">
      <c r="A8" t="s">
        <v>20</v>
      </c>
      <c r="B8" s="1">
        <v>0.5641737</v>
      </c>
      <c r="C8" s="1">
        <v>0.4358263</v>
      </c>
      <c r="E8" t="s">
        <v>40</v>
      </c>
      <c r="F8" t="s">
        <v>13</v>
      </c>
      <c r="G8" t="s">
        <v>14</v>
      </c>
      <c r="H8" t="s">
        <v>15</v>
      </c>
    </row>
    <row r="9" spans="1:13" x14ac:dyDescent="0.3">
      <c r="A9" t="s">
        <v>21</v>
      </c>
      <c r="B9" s="1">
        <v>0.82120079999999995</v>
      </c>
      <c r="C9" s="1">
        <v>0.17879919999999999</v>
      </c>
      <c r="E9" t="s">
        <v>22</v>
      </c>
      <c r="F9" s="18">
        <v>3.4299999999999997E-2</v>
      </c>
      <c r="G9" s="18">
        <v>2.0999999999999999E-3</v>
      </c>
      <c r="H9" s="18">
        <v>3.3700000000000001E-2</v>
      </c>
      <c r="K9" s="5"/>
      <c r="L9" s="5"/>
      <c r="M9" s="5"/>
    </row>
    <row r="10" spans="1:13" x14ac:dyDescent="0.3">
      <c r="E10" t="s">
        <v>30</v>
      </c>
      <c r="F10" s="18">
        <v>9.06E-2</v>
      </c>
      <c r="G10" s="18">
        <v>2.8299999999999999E-2</v>
      </c>
      <c r="H10" s="18">
        <v>8.9300000000000004E-2</v>
      </c>
      <c r="K10" s="5"/>
      <c r="L10" s="5"/>
      <c r="M10" s="5"/>
    </row>
    <row r="11" spans="1:13" x14ac:dyDescent="0.3">
      <c r="A11">
        <v>2019</v>
      </c>
      <c r="B11" t="s">
        <v>58</v>
      </c>
      <c r="C11" t="s">
        <v>59</v>
      </c>
      <c r="E11" t="s">
        <v>31</v>
      </c>
      <c r="F11" s="18">
        <v>7.4499999999999997E-2</v>
      </c>
      <c r="G11" s="18">
        <v>4.6100000000000002E-2</v>
      </c>
      <c r="H11" s="18">
        <v>7.3899999999999993E-2</v>
      </c>
      <c r="K11" s="5"/>
      <c r="L11" s="5"/>
      <c r="M11" s="5"/>
    </row>
    <row r="12" spans="1:13" x14ac:dyDescent="0.3">
      <c r="A12" t="s">
        <v>13</v>
      </c>
      <c r="B12" s="41">
        <v>32.5869</v>
      </c>
      <c r="C12" s="41">
        <v>40.234879999999997</v>
      </c>
      <c r="E12" t="s">
        <v>23</v>
      </c>
      <c r="F12" s="18">
        <v>4.0099999999999997E-2</v>
      </c>
      <c r="G12" s="18">
        <v>3.27E-2</v>
      </c>
      <c r="H12" s="18">
        <v>0.04</v>
      </c>
      <c r="K12" s="5"/>
      <c r="L12" s="5"/>
      <c r="M12" s="5"/>
    </row>
    <row r="13" spans="1:13" x14ac:dyDescent="0.3">
      <c r="A13" t="s">
        <v>14</v>
      </c>
      <c r="B13" s="41">
        <v>30.620229999999999</v>
      </c>
      <c r="C13" s="41">
        <v>35.395969999999998</v>
      </c>
      <c r="E13" t="s">
        <v>24</v>
      </c>
      <c r="F13" s="18">
        <v>0.24279999999999999</v>
      </c>
      <c r="G13" s="18">
        <v>0.41089999999999999</v>
      </c>
      <c r="H13" s="18">
        <v>0.2462</v>
      </c>
      <c r="K13" s="5"/>
      <c r="L13" s="5"/>
      <c r="M13" s="5"/>
    </row>
    <row r="14" spans="1:13" x14ac:dyDescent="0.3">
      <c r="A14" t="s">
        <v>15</v>
      </c>
      <c r="B14" s="41">
        <v>32.547780000000003</v>
      </c>
      <c r="C14" s="41">
        <v>40.138620000000003</v>
      </c>
      <c r="E14" t="s">
        <v>25</v>
      </c>
      <c r="F14" s="18">
        <v>6.25E-2</v>
      </c>
      <c r="G14" s="18">
        <v>0.16769999999999999</v>
      </c>
      <c r="H14" s="18">
        <v>6.4600000000000005E-2</v>
      </c>
      <c r="K14" s="5"/>
      <c r="L14" s="5"/>
      <c r="M14" s="5"/>
    </row>
    <row r="15" spans="1:13" x14ac:dyDescent="0.3">
      <c r="E15" t="s">
        <v>26</v>
      </c>
      <c r="F15" s="18">
        <v>0.14269999999999999</v>
      </c>
      <c r="G15" s="18">
        <v>0.13350000000000001</v>
      </c>
      <c r="H15" s="18">
        <v>0.14249999999999999</v>
      </c>
      <c r="K15" s="5"/>
      <c r="L15" s="5"/>
      <c r="M15" s="5"/>
    </row>
    <row r="16" spans="1:13" x14ac:dyDescent="0.3">
      <c r="E16" t="s">
        <v>27</v>
      </c>
      <c r="F16" s="18">
        <v>0.1017</v>
      </c>
      <c r="G16" s="18">
        <v>3.7600000000000001E-2</v>
      </c>
      <c r="H16" s="18">
        <v>0.1004</v>
      </c>
      <c r="K16" s="5"/>
      <c r="L16" s="5"/>
      <c r="M16" s="5"/>
    </row>
    <row r="17" spans="1:13" x14ac:dyDescent="0.3">
      <c r="E17" t="s">
        <v>28</v>
      </c>
      <c r="F17" s="18">
        <v>0.20979999999999999</v>
      </c>
      <c r="G17" s="18">
        <v>0.14119999999999999</v>
      </c>
      <c r="H17" s="18">
        <v>0.2084</v>
      </c>
      <c r="K17" s="5"/>
      <c r="L17" s="5"/>
      <c r="M17" s="5"/>
    </row>
    <row r="18" spans="1:13" x14ac:dyDescent="0.3">
      <c r="E18" t="s">
        <v>29</v>
      </c>
      <c r="F18" s="18">
        <v>1E-4</v>
      </c>
      <c r="G18" s="18">
        <v>0</v>
      </c>
      <c r="H18" s="18">
        <v>1E-4</v>
      </c>
      <c r="K18" s="5"/>
      <c r="L18" s="5"/>
      <c r="M18" s="5"/>
    </row>
    <row r="19" spans="1:13" x14ac:dyDescent="0.3">
      <c r="E19" t="s">
        <v>153</v>
      </c>
      <c r="F19" s="18">
        <v>8.0000000000000004E-4</v>
      </c>
      <c r="G19" s="18">
        <v>0</v>
      </c>
      <c r="H19" s="18">
        <v>8.0000000000000004E-4</v>
      </c>
      <c r="K19" s="5"/>
      <c r="L19" s="5"/>
      <c r="M19" s="5"/>
    </row>
    <row r="24" spans="1:13" x14ac:dyDescent="0.3">
      <c r="A24" t="s">
        <v>41</v>
      </c>
      <c r="B24" t="s">
        <v>13</v>
      </c>
      <c r="C24" t="s">
        <v>14</v>
      </c>
      <c r="D24" t="s">
        <v>15</v>
      </c>
    </row>
    <row r="25" spans="1:13" x14ac:dyDescent="0.3">
      <c r="A25" t="s">
        <v>33</v>
      </c>
      <c r="B25" s="5">
        <v>2E-3</v>
      </c>
      <c r="C25" s="5">
        <v>0</v>
      </c>
      <c r="D25" s="5">
        <v>1.9E-3</v>
      </c>
      <c r="F25" t="s">
        <v>181</v>
      </c>
      <c r="G25" s="64" t="s">
        <v>13</v>
      </c>
      <c r="H25" s="64" t="s">
        <v>14</v>
      </c>
      <c r="I25" s="65" t="s">
        <v>15</v>
      </c>
    </row>
    <row r="26" spans="1:13" x14ac:dyDescent="0.3">
      <c r="A26" t="s">
        <v>153</v>
      </c>
      <c r="B26" s="5">
        <v>4.5999999999999999E-3</v>
      </c>
      <c r="C26" s="5">
        <v>8.2000000000000007E-3</v>
      </c>
      <c r="D26" s="5">
        <v>4.7000000000000002E-3</v>
      </c>
      <c r="F26" t="s">
        <v>33</v>
      </c>
      <c r="G26" s="5">
        <v>2E-3</v>
      </c>
      <c r="H26" s="5">
        <v>0</v>
      </c>
      <c r="I26" s="5">
        <v>1.9E-3</v>
      </c>
    </row>
    <row r="27" spans="1:13" x14ac:dyDescent="0.3">
      <c r="A27" t="s">
        <v>47</v>
      </c>
      <c r="B27" s="5">
        <v>6.4999999999999997E-3</v>
      </c>
      <c r="C27" s="5">
        <v>1.1299999999999999E-2</v>
      </c>
      <c r="D27" s="5">
        <v>6.6E-3</v>
      </c>
      <c r="F27" t="s">
        <v>184</v>
      </c>
      <c r="G27" s="5">
        <v>4.5999999999999999E-3</v>
      </c>
      <c r="H27" s="5">
        <v>8.2000000000000007E-3</v>
      </c>
      <c r="I27" s="5">
        <v>4.7000000000000002E-3</v>
      </c>
    </row>
    <row r="28" spans="1:13" x14ac:dyDescent="0.3">
      <c r="A28" t="s">
        <v>52</v>
      </c>
      <c r="B28" s="5">
        <v>6.4999999999999997E-3</v>
      </c>
      <c r="C28" s="5">
        <v>2.63E-2</v>
      </c>
      <c r="D28" s="5">
        <v>6.8999999999999999E-3</v>
      </c>
      <c r="F28" t="s">
        <v>231</v>
      </c>
      <c r="G28" s="5">
        <v>6.4999999999999997E-3</v>
      </c>
      <c r="H28" s="5">
        <v>1.1299999999999999E-2</v>
      </c>
      <c r="I28" s="5">
        <v>6.6E-3</v>
      </c>
    </row>
    <row r="29" spans="1:13" x14ac:dyDescent="0.3">
      <c r="A29" t="s">
        <v>44</v>
      </c>
      <c r="B29" s="5">
        <v>8.3000000000000001E-3</v>
      </c>
      <c r="C29" s="5">
        <v>9.9000000000000008E-3</v>
      </c>
      <c r="D29" s="5">
        <v>8.3999999999999995E-3</v>
      </c>
      <c r="F29" t="s">
        <v>236</v>
      </c>
      <c r="G29" s="5">
        <v>6.4999999999999997E-3</v>
      </c>
      <c r="H29" s="5">
        <v>2.63E-2</v>
      </c>
      <c r="I29" s="5">
        <v>6.8999999999999999E-3</v>
      </c>
    </row>
    <row r="30" spans="1:13" x14ac:dyDescent="0.3">
      <c r="A30" t="s">
        <v>43</v>
      </c>
      <c r="B30" s="5">
        <v>1.3599999999999999E-2</v>
      </c>
      <c r="C30" s="5">
        <v>2.06E-2</v>
      </c>
      <c r="D30" s="5">
        <v>1.37E-2</v>
      </c>
      <c r="F30" t="s">
        <v>142</v>
      </c>
      <c r="G30" s="5">
        <v>8.3000000000000001E-3</v>
      </c>
      <c r="H30" s="5">
        <v>9.9000000000000008E-3</v>
      </c>
      <c r="I30" s="5">
        <v>8.3999999999999995E-3</v>
      </c>
    </row>
    <row r="31" spans="1:13" x14ac:dyDescent="0.3">
      <c r="A31" t="s">
        <v>36</v>
      </c>
      <c r="B31" s="5">
        <v>1.55E-2</v>
      </c>
      <c r="C31" s="5">
        <v>2.0999999999999999E-3</v>
      </c>
      <c r="D31" s="5">
        <v>1.5299999999999999E-2</v>
      </c>
      <c r="F31" t="s">
        <v>229</v>
      </c>
      <c r="G31" s="5">
        <v>1.3599999999999999E-2</v>
      </c>
      <c r="H31" s="5">
        <v>2.06E-2</v>
      </c>
      <c r="I31" s="5">
        <v>1.37E-2</v>
      </c>
    </row>
    <row r="32" spans="1:13" x14ac:dyDescent="0.3">
      <c r="A32" t="s">
        <v>37</v>
      </c>
      <c r="B32" s="5">
        <v>1.6E-2</v>
      </c>
      <c r="C32" s="5">
        <v>2.0899999999999998E-2</v>
      </c>
      <c r="D32" s="5">
        <v>1.61E-2</v>
      </c>
      <c r="F32" t="s">
        <v>36</v>
      </c>
      <c r="G32" s="5">
        <v>1.55E-2</v>
      </c>
      <c r="H32" s="5">
        <v>2.0999999999999999E-3</v>
      </c>
      <c r="I32" s="5">
        <v>1.5299999999999999E-2</v>
      </c>
    </row>
    <row r="33" spans="1:9" x14ac:dyDescent="0.3">
      <c r="A33" t="s">
        <v>48</v>
      </c>
      <c r="B33" s="5">
        <v>2.63E-2</v>
      </c>
      <c r="C33" s="5">
        <v>1.41E-2</v>
      </c>
      <c r="D33" s="5">
        <v>2.5999999999999999E-2</v>
      </c>
      <c r="F33" t="s">
        <v>37</v>
      </c>
      <c r="G33" s="5">
        <v>1.6E-2</v>
      </c>
      <c r="H33" s="5">
        <v>2.0899999999999998E-2</v>
      </c>
      <c r="I33" s="5">
        <v>1.61E-2</v>
      </c>
    </row>
    <row r="34" spans="1:9" x14ac:dyDescent="0.3">
      <c r="A34" t="s">
        <v>35</v>
      </c>
      <c r="B34" s="5">
        <v>2.69E-2</v>
      </c>
      <c r="C34" s="5">
        <v>2.29E-2</v>
      </c>
      <c r="D34" s="5">
        <v>2.69E-2</v>
      </c>
      <c r="F34" t="s">
        <v>232</v>
      </c>
      <c r="G34" s="5">
        <v>2.63E-2</v>
      </c>
      <c r="H34" s="5">
        <v>1.41E-2</v>
      </c>
      <c r="I34" s="5">
        <v>2.5999999999999999E-2</v>
      </c>
    </row>
    <row r="35" spans="1:9" x14ac:dyDescent="0.3">
      <c r="A35" t="s">
        <v>38</v>
      </c>
      <c r="B35" s="5">
        <v>3.7699999999999997E-2</v>
      </c>
      <c r="C35" s="5">
        <v>7.0199999999999999E-2</v>
      </c>
      <c r="D35" s="5">
        <v>3.8399999999999997E-2</v>
      </c>
      <c r="F35" t="s">
        <v>35</v>
      </c>
      <c r="G35" s="5">
        <v>2.69E-2</v>
      </c>
      <c r="H35" s="5">
        <v>2.29E-2</v>
      </c>
      <c r="I35" s="5">
        <v>2.69E-2</v>
      </c>
    </row>
    <row r="36" spans="1:9" x14ac:dyDescent="0.3">
      <c r="A36" t="s">
        <v>53</v>
      </c>
      <c r="B36" s="5">
        <v>5.1900000000000002E-2</v>
      </c>
      <c r="C36" s="5">
        <v>1.52E-2</v>
      </c>
      <c r="D36" s="5">
        <v>5.1200000000000002E-2</v>
      </c>
      <c r="F36" t="s">
        <v>38</v>
      </c>
      <c r="G36" s="5">
        <v>3.7699999999999997E-2</v>
      </c>
      <c r="H36" s="5">
        <v>7.0199999999999999E-2</v>
      </c>
      <c r="I36" s="5">
        <v>3.8399999999999997E-2</v>
      </c>
    </row>
    <row r="37" spans="1:9" x14ac:dyDescent="0.3">
      <c r="A37" t="s">
        <v>51</v>
      </c>
      <c r="B37" s="5">
        <v>5.45E-2</v>
      </c>
      <c r="C37" s="5">
        <v>4.0000000000000001E-3</v>
      </c>
      <c r="D37" s="5">
        <v>5.3400000000000003E-2</v>
      </c>
      <c r="F37" t="s">
        <v>237</v>
      </c>
      <c r="G37" s="5">
        <v>5.1900000000000002E-2</v>
      </c>
      <c r="H37" s="5">
        <v>1.52E-2</v>
      </c>
      <c r="I37" s="5">
        <v>5.1200000000000002E-2</v>
      </c>
    </row>
    <row r="38" spans="1:9" x14ac:dyDescent="0.3">
      <c r="A38" t="s">
        <v>49</v>
      </c>
      <c r="B38" s="5">
        <v>5.4100000000000002E-2</v>
      </c>
      <c r="C38" s="5">
        <v>8.0799999999999997E-2</v>
      </c>
      <c r="D38" s="5">
        <v>5.4600000000000003E-2</v>
      </c>
      <c r="F38" t="s">
        <v>235</v>
      </c>
      <c r="G38" s="5">
        <v>5.45E-2</v>
      </c>
      <c r="H38" s="5">
        <v>4.0000000000000001E-3</v>
      </c>
      <c r="I38" s="5">
        <v>5.3400000000000003E-2</v>
      </c>
    </row>
    <row r="39" spans="1:9" x14ac:dyDescent="0.3">
      <c r="A39" t="s">
        <v>39</v>
      </c>
      <c r="B39" s="5">
        <v>5.6099999999999997E-2</v>
      </c>
      <c r="C39" s="5">
        <v>2.06E-2</v>
      </c>
      <c r="D39" s="5">
        <v>5.5399999999999998E-2</v>
      </c>
      <c r="F39" t="s">
        <v>233</v>
      </c>
      <c r="G39" s="5">
        <v>5.4100000000000002E-2</v>
      </c>
      <c r="H39" s="5">
        <v>8.0799999999999997E-2</v>
      </c>
      <c r="I39" s="5">
        <v>5.4600000000000003E-2</v>
      </c>
    </row>
    <row r="40" spans="1:9" x14ac:dyDescent="0.3">
      <c r="A40" t="s">
        <v>50</v>
      </c>
      <c r="B40" s="5">
        <v>7.1099999999999997E-2</v>
      </c>
      <c r="C40" s="5">
        <v>0</v>
      </c>
      <c r="D40" s="5">
        <v>6.9599999999999995E-2</v>
      </c>
      <c r="F40" t="s">
        <v>39</v>
      </c>
      <c r="G40" s="5">
        <v>5.6099999999999997E-2</v>
      </c>
      <c r="H40" s="5">
        <v>2.06E-2</v>
      </c>
      <c r="I40" s="5">
        <v>5.5399999999999998E-2</v>
      </c>
    </row>
    <row r="41" spans="1:9" x14ac:dyDescent="0.3">
      <c r="A41" t="s">
        <v>34</v>
      </c>
      <c r="B41" s="5">
        <v>8.1600000000000006E-2</v>
      </c>
      <c r="C41" s="5">
        <v>4.5999999999999999E-2</v>
      </c>
      <c r="D41" s="5">
        <v>8.09E-2</v>
      </c>
      <c r="F41" t="s">
        <v>234</v>
      </c>
      <c r="G41" s="5">
        <v>7.1099999999999997E-2</v>
      </c>
      <c r="H41" s="5">
        <v>0</v>
      </c>
      <c r="I41" s="5">
        <v>6.9599999999999995E-2</v>
      </c>
    </row>
    <row r="42" spans="1:9" x14ac:dyDescent="0.3">
      <c r="A42" t="s">
        <v>45</v>
      </c>
      <c r="B42" s="5">
        <v>8.2900000000000001E-2</v>
      </c>
      <c r="C42" s="5">
        <v>1.6199999999999999E-2</v>
      </c>
      <c r="D42" s="5">
        <v>8.1600000000000006E-2</v>
      </c>
      <c r="F42" t="s">
        <v>34</v>
      </c>
      <c r="G42" s="5">
        <v>8.1600000000000006E-2</v>
      </c>
      <c r="H42" s="5">
        <v>4.5999999999999999E-2</v>
      </c>
      <c r="I42" s="5">
        <v>8.09E-2</v>
      </c>
    </row>
    <row r="43" spans="1:9" x14ac:dyDescent="0.3">
      <c r="A43" t="s">
        <v>32</v>
      </c>
      <c r="B43" s="5">
        <v>9.3700000000000006E-2</v>
      </c>
      <c r="C43" s="5">
        <v>0.10929999999999999</v>
      </c>
      <c r="D43" s="5">
        <v>9.4100000000000003E-2</v>
      </c>
      <c r="F43" t="s">
        <v>230</v>
      </c>
      <c r="G43" s="5">
        <v>8.2900000000000001E-2</v>
      </c>
      <c r="H43" s="5">
        <v>1.6199999999999999E-2</v>
      </c>
      <c r="I43" s="5">
        <v>8.1600000000000006E-2</v>
      </c>
    </row>
    <row r="44" spans="1:9" x14ac:dyDescent="0.3">
      <c r="A44" t="s">
        <v>42</v>
      </c>
      <c r="B44" s="5">
        <v>0.1089</v>
      </c>
      <c r="C44" s="5">
        <v>0.1716</v>
      </c>
      <c r="D44" s="5">
        <v>0.1101</v>
      </c>
      <c r="F44" t="s">
        <v>32</v>
      </c>
      <c r="G44" s="5">
        <v>9.3700000000000006E-2</v>
      </c>
      <c r="H44" s="5">
        <v>0.10929999999999999</v>
      </c>
      <c r="I44" s="5">
        <v>9.4100000000000003E-2</v>
      </c>
    </row>
    <row r="45" spans="1:9" x14ac:dyDescent="0.3">
      <c r="A45" t="s">
        <v>46</v>
      </c>
      <c r="B45" s="5">
        <v>0.18110000000000001</v>
      </c>
      <c r="C45" s="5">
        <v>0.32990000000000003</v>
      </c>
      <c r="D45" s="5">
        <v>0.18410000000000001</v>
      </c>
      <c r="F45" t="s">
        <v>228</v>
      </c>
      <c r="G45" s="5">
        <v>0.1089</v>
      </c>
      <c r="H45" s="5">
        <v>0.1716</v>
      </c>
      <c r="I45" s="5">
        <v>0.1101</v>
      </c>
    </row>
    <row r="46" spans="1:9" x14ac:dyDescent="0.3">
      <c r="F46" t="s">
        <v>143</v>
      </c>
      <c r="G46" s="5">
        <v>0.18110000000000001</v>
      </c>
      <c r="H46" s="5">
        <v>0.32990000000000003</v>
      </c>
      <c r="I46" s="5">
        <v>0.18410000000000001</v>
      </c>
    </row>
  </sheetData>
  <sortState xmlns:xlrd2="http://schemas.microsoft.com/office/spreadsheetml/2017/richdata2" ref="E25:H46">
    <sortCondition ref="E25:E46"/>
  </sortState>
  <phoneticPr fontId="5" type="noConversion"/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8AF5-E7CD-4595-AF16-38430078C60B}">
  <sheetPr codeName="Sheet5"/>
  <dimension ref="A1:M80"/>
  <sheetViews>
    <sheetView topLeftCell="A15" zoomScaleNormal="100" workbookViewId="0">
      <selection activeCell="A25" sqref="A25:A45"/>
    </sheetView>
  </sheetViews>
  <sheetFormatPr defaultRowHeight="14.4" x14ac:dyDescent="0.3"/>
  <cols>
    <col min="1" max="1" width="64.25" customWidth="1"/>
    <col min="2" max="2" width="15.75" bestFit="1" customWidth="1"/>
    <col min="3" max="3" width="16.875" bestFit="1" customWidth="1"/>
    <col min="5" max="5" width="30" customWidth="1"/>
    <col min="6" max="6" width="21.625" bestFit="1" customWidth="1"/>
    <col min="7" max="7" width="18.5" bestFit="1" customWidth="1"/>
    <col min="8" max="8" width="14.25" customWidth="1"/>
    <col min="9" max="9" width="25.75" customWidth="1"/>
    <col min="10" max="10" width="17.5" bestFit="1" customWidth="1"/>
    <col min="11" max="11" width="18.875" bestFit="1" customWidth="1"/>
  </cols>
  <sheetData>
    <row r="1" spans="1:13" x14ac:dyDescent="0.3">
      <c r="B1" t="s">
        <v>16</v>
      </c>
      <c r="D1" s="34">
        <f>C2-B2</f>
        <v>219360.09999999998</v>
      </c>
      <c r="E1" t="s">
        <v>17</v>
      </c>
      <c r="F1" t="s">
        <v>60</v>
      </c>
      <c r="G1" t="s">
        <v>61</v>
      </c>
      <c r="J1" t="s">
        <v>62</v>
      </c>
      <c r="K1" t="s">
        <v>63</v>
      </c>
    </row>
    <row r="2" spans="1:13" x14ac:dyDescent="0.3">
      <c r="A2" t="s">
        <v>74</v>
      </c>
      <c r="B2" s="34">
        <v>927091.9</v>
      </c>
      <c r="C2" s="34">
        <v>1146452</v>
      </c>
      <c r="D2" s="1">
        <f>(B4/C2)-1</f>
        <v>-0.14441171544905496</v>
      </c>
      <c r="E2" t="s">
        <v>13</v>
      </c>
      <c r="F2" s="1">
        <v>5.5338600000000002E-2</v>
      </c>
      <c r="G2" s="1">
        <v>0.31409009999999998</v>
      </c>
      <c r="I2" t="s">
        <v>13</v>
      </c>
      <c r="J2" s="1">
        <v>0.61091680000000004</v>
      </c>
      <c r="K2" s="1">
        <v>0.38908320000000002</v>
      </c>
    </row>
    <row r="3" spans="1:13" x14ac:dyDescent="0.3">
      <c r="A3" t="s">
        <v>75</v>
      </c>
      <c r="B3" s="34">
        <v>53799.08</v>
      </c>
      <c r="C3" s="1">
        <f>B3/B4</f>
        <v>5.4847159862529055E-2</v>
      </c>
      <c r="E3" t="s">
        <v>14</v>
      </c>
      <c r="F3" s="1">
        <v>2.51918E-2</v>
      </c>
      <c r="G3" s="1">
        <v>2.9190600000000001E-2</v>
      </c>
      <c r="I3" t="s">
        <v>14</v>
      </c>
      <c r="J3" s="1">
        <v>0.47266760000000002</v>
      </c>
      <c r="K3" s="1">
        <v>0.52733240000000003</v>
      </c>
    </row>
    <row r="4" spans="1:13" x14ac:dyDescent="0.3">
      <c r="A4" t="s">
        <v>76</v>
      </c>
      <c r="B4" s="34">
        <v>980890.9</v>
      </c>
      <c r="C4" s="34">
        <v>1096635</v>
      </c>
      <c r="D4" s="1">
        <f>(B2/C4)-1</f>
        <v>-0.15460303564996558</v>
      </c>
      <c r="E4" t="s">
        <v>15</v>
      </c>
      <c r="F4" s="1">
        <v>5.4847199999999999E-2</v>
      </c>
      <c r="G4" s="1">
        <v>0.2698122</v>
      </c>
      <c r="I4" t="s">
        <v>15</v>
      </c>
      <c r="J4" s="1">
        <v>0.60859229999999997</v>
      </c>
      <c r="K4" s="1">
        <v>0.39140770000000003</v>
      </c>
    </row>
    <row r="5" spans="1:13" x14ac:dyDescent="0.3">
      <c r="A5" t="s">
        <v>77</v>
      </c>
      <c r="B5" s="34">
        <v>2455173</v>
      </c>
      <c r="C5" s="63">
        <f>C4-B2</f>
        <v>169543.09999999998</v>
      </c>
    </row>
    <row r="7" spans="1:13" x14ac:dyDescent="0.3">
      <c r="B7" t="s">
        <v>18</v>
      </c>
      <c r="C7" t="s">
        <v>19</v>
      </c>
      <c r="M7" s="42"/>
    </row>
    <row r="8" spans="1:13" x14ac:dyDescent="0.3">
      <c r="A8" t="s">
        <v>20</v>
      </c>
      <c r="B8" s="9">
        <v>0.58635649999999995</v>
      </c>
      <c r="C8" s="9">
        <v>0.4136435</v>
      </c>
      <c r="E8" t="s">
        <v>40</v>
      </c>
      <c r="F8" t="s">
        <v>13</v>
      </c>
      <c r="G8" t="s">
        <v>14</v>
      </c>
      <c r="H8" t="s">
        <v>15</v>
      </c>
      <c r="J8" t="s">
        <v>181</v>
      </c>
      <c r="K8" s="64" t="s">
        <v>13</v>
      </c>
      <c r="L8" s="64" t="s">
        <v>14</v>
      </c>
      <c r="M8" s="65" t="s">
        <v>15</v>
      </c>
    </row>
    <row r="9" spans="1:13" x14ac:dyDescent="0.3">
      <c r="A9" t="s">
        <v>21</v>
      </c>
      <c r="B9" s="9">
        <v>0.84544390000000003</v>
      </c>
      <c r="C9" s="9">
        <v>0.1545561</v>
      </c>
      <c r="E9" t="s">
        <v>29</v>
      </c>
      <c r="F9" s="18">
        <v>1.8000000000000002E-3</v>
      </c>
      <c r="G9" s="18">
        <v>0</v>
      </c>
      <c r="H9" s="18">
        <v>1.8000000000000002E-3</v>
      </c>
      <c r="I9" s="5"/>
      <c r="J9" t="s">
        <v>29</v>
      </c>
      <c r="K9" s="5">
        <v>6.9999999999999999E-4</v>
      </c>
      <c r="L9" s="5">
        <v>0</v>
      </c>
      <c r="M9" s="5">
        <v>6.9999999999999999E-4</v>
      </c>
    </row>
    <row r="10" spans="1:13" x14ac:dyDescent="0.3">
      <c r="E10" t="s">
        <v>23</v>
      </c>
      <c r="F10" s="18">
        <v>4.0500000000000001E-2</v>
      </c>
      <c r="G10" s="18">
        <v>8.2000000000000007E-3</v>
      </c>
      <c r="H10" s="18">
        <v>0.04</v>
      </c>
      <c r="I10" s="5"/>
      <c r="J10" t="s">
        <v>22</v>
      </c>
      <c r="K10" s="5">
        <v>4.2799999999999998E-2</v>
      </c>
      <c r="L10" s="5">
        <v>2.1999999999999999E-2</v>
      </c>
      <c r="M10" s="5">
        <v>4.2500000000000003E-2</v>
      </c>
    </row>
    <row r="11" spans="1:13" x14ac:dyDescent="0.3">
      <c r="B11" t="s">
        <v>58</v>
      </c>
      <c r="C11" t="s">
        <v>59</v>
      </c>
      <c r="E11" t="s">
        <v>22</v>
      </c>
      <c r="F11" s="18">
        <v>4.6100000000000002E-2</v>
      </c>
      <c r="G11" s="18">
        <v>0</v>
      </c>
      <c r="H11" s="18">
        <v>4.53E-2</v>
      </c>
      <c r="I11" s="5"/>
      <c r="J11" t="s">
        <v>23</v>
      </c>
      <c r="K11" s="5">
        <v>4.3299999999999998E-2</v>
      </c>
      <c r="L11" s="5">
        <v>2.41E-2</v>
      </c>
      <c r="M11" s="5">
        <v>4.2999999999999997E-2</v>
      </c>
    </row>
    <row r="12" spans="1:13" x14ac:dyDescent="0.3">
      <c r="A12" t="s">
        <v>13</v>
      </c>
      <c r="B12" s="41">
        <v>32.618650000000002</v>
      </c>
      <c r="C12" s="41">
        <v>39.24315</v>
      </c>
      <c r="E12" t="s">
        <v>25</v>
      </c>
      <c r="F12" s="18">
        <v>6.4100000000000004E-2</v>
      </c>
      <c r="G12" s="18">
        <v>0.19189999999999999</v>
      </c>
      <c r="H12" s="18">
        <v>6.6199999999999995E-2</v>
      </c>
      <c r="I12" s="5"/>
      <c r="J12" t="s">
        <v>25</v>
      </c>
      <c r="K12" s="5">
        <v>6.3500000000000001E-2</v>
      </c>
      <c r="L12" s="5">
        <v>0.21279999999999999</v>
      </c>
      <c r="M12" s="5">
        <v>6.5799999999999997E-2</v>
      </c>
    </row>
    <row r="13" spans="1:13" x14ac:dyDescent="0.3">
      <c r="A13" t="s">
        <v>14</v>
      </c>
      <c r="B13" s="41">
        <v>26.22673</v>
      </c>
      <c r="C13" s="41">
        <v>29.955970000000001</v>
      </c>
      <c r="E13" t="s">
        <v>31</v>
      </c>
      <c r="F13" s="18">
        <v>8.6599999999999996E-2</v>
      </c>
      <c r="G13" s="18">
        <v>5.9400000000000001E-2</v>
      </c>
      <c r="H13" s="18">
        <v>8.6099999999999996E-2</v>
      </c>
      <c r="I13" s="5"/>
      <c r="J13" t="s">
        <v>239</v>
      </c>
      <c r="K13" s="5">
        <v>8.2400000000000001E-2</v>
      </c>
      <c r="L13" s="5">
        <v>7.4200000000000002E-2</v>
      </c>
      <c r="M13" s="5">
        <v>8.2299999999999998E-2</v>
      </c>
    </row>
    <row r="14" spans="1:13" x14ac:dyDescent="0.3">
      <c r="A14" t="s">
        <v>15</v>
      </c>
      <c r="B14" s="41">
        <v>32.512129999999999</v>
      </c>
      <c r="C14" s="41">
        <v>39.088369999999998</v>
      </c>
      <c r="E14" t="s">
        <v>30</v>
      </c>
      <c r="F14" s="18">
        <v>9.8599999999999993E-2</v>
      </c>
      <c r="G14" s="18">
        <v>0.20680000000000001</v>
      </c>
      <c r="H14" s="18">
        <v>0.1004</v>
      </c>
      <c r="I14" s="5"/>
      <c r="J14" t="s">
        <v>27</v>
      </c>
      <c r="K14" s="5">
        <v>0.10100000000000001</v>
      </c>
      <c r="L14" s="5">
        <v>4.9399999999999999E-2</v>
      </c>
      <c r="M14" s="5">
        <v>0.1002</v>
      </c>
    </row>
    <row r="15" spans="1:13" x14ac:dyDescent="0.3">
      <c r="E15" t="s">
        <v>177</v>
      </c>
      <c r="F15" s="18">
        <v>0.105</v>
      </c>
      <c r="G15" s="18">
        <v>6.4399999999999999E-2</v>
      </c>
      <c r="H15" s="18">
        <v>0.1043</v>
      </c>
      <c r="I15" s="5"/>
      <c r="J15" t="s">
        <v>238</v>
      </c>
      <c r="K15" s="5">
        <v>0.10249999999999999</v>
      </c>
      <c r="L15" s="5">
        <v>0.22159999999999999</v>
      </c>
      <c r="M15" s="5">
        <v>0.1043</v>
      </c>
    </row>
    <row r="16" spans="1:13" x14ac:dyDescent="0.3">
      <c r="E16" t="s">
        <v>26</v>
      </c>
      <c r="F16" s="18">
        <v>0.1396</v>
      </c>
      <c r="G16" s="18">
        <v>0.1842</v>
      </c>
      <c r="H16" s="18">
        <v>0.14030000000000001</v>
      </c>
      <c r="I16" s="5"/>
      <c r="J16" t="s">
        <v>26</v>
      </c>
      <c r="K16" s="5">
        <v>0.14249999999999999</v>
      </c>
      <c r="L16" s="5">
        <v>0.1197</v>
      </c>
      <c r="M16" s="5">
        <v>0.14219999999999999</v>
      </c>
    </row>
    <row r="17" spans="1:13" x14ac:dyDescent="0.3">
      <c r="A17" t="s">
        <v>82</v>
      </c>
      <c r="B17" t="s">
        <v>20</v>
      </c>
      <c r="C17" t="s">
        <v>21</v>
      </c>
      <c r="E17" t="s">
        <v>28</v>
      </c>
      <c r="F17" s="18">
        <v>0.2019</v>
      </c>
      <c r="G17" s="18">
        <v>0.10390000000000001</v>
      </c>
      <c r="H17" s="18">
        <v>0.20030000000000001</v>
      </c>
      <c r="I17" s="5"/>
      <c r="J17" t="s">
        <v>28</v>
      </c>
      <c r="K17" s="5">
        <v>0.20169999999999999</v>
      </c>
      <c r="L17" s="5">
        <v>7.5800000000000006E-2</v>
      </c>
      <c r="M17" s="5">
        <v>0.19969999999999999</v>
      </c>
    </row>
    <row r="18" spans="1:13" x14ac:dyDescent="0.3">
      <c r="A18" t="s">
        <v>81</v>
      </c>
      <c r="B18" s="1">
        <v>0.36149999999999999</v>
      </c>
      <c r="C18" s="1">
        <v>0.63850000000000007</v>
      </c>
      <c r="E18" t="s">
        <v>24</v>
      </c>
      <c r="F18" s="18">
        <v>0.21579999999999999</v>
      </c>
      <c r="G18" s="18">
        <v>0.1812</v>
      </c>
      <c r="H18" s="18">
        <v>0.2152</v>
      </c>
      <c r="I18" s="5"/>
      <c r="J18" t="s">
        <v>24</v>
      </c>
      <c r="K18" s="5">
        <v>0.2195</v>
      </c>
      <c r="L18" s="5">
        <v>0.20039999999999999</v>
      </c>
      <c r="M18" s="5">
        <v>0.21920000000000001</v>
      </c>
    </row>
    <row r="19" spans="1:13" x14ac:dyDescent="0.3">
      <c r="A19" t="s">
        <v>82</v>
      </c>
      <c r="B19" s="1">
        <v>0.68440000000000001</v>
      </c>
      <c r="C19" s="1">
        <v>0.31559999999999999</v>
      </c>
    </row>
    <row r="22" spans="1:13" x14ac:dyDescent="0.3">
      <c r="K22" s="5"/>
      <c r="L22" s="5"/>
      <c r="M22" s="5"/>
    </row>
    <row r="23" spans="1:13" x14ac:dyDescent="0.3">
      <c r="K23" s="5"/>
      <c r="L23" s="5"/>
      <c r="M23" s="5"/>
    </row>
    <row r="24" spans="1:13" x14ac:dyDescent="0.3">
      <c r="A24" t="s">
        <v>178</v>
      </c>
      <c r="B24" t="s">
        <v>13</v>
      </c>
      <c r="C24" t="s">
        <v>14</v>
      </c>
      <c r="D24" t="s">
        <v>15</v>
      </c>
      <c r="K24" s="5"/>
      <c r="L24" s="5"/>
      <c r="M24" s="5"/>
    </row>
    <row r="25" spans="1:13" x14ac:dyDescent="0.3">
      <c r="A25" t="s">
        <v>33</v>
      </c>
      <c r="B25" s="1">
        <v>1.8E-3</v>
      </c>
      <c r="C25" s="1">
        <v>7.0000000000000001E-3</v>
      </c>
      <c r="D25" s="1">
        <v>1.9E-3</v>
      </c>
      <c r="K25" s="5"/>
      <c r="L25" s="5"/>
      <c r="M25" s="5"/>
    </row>
    <row r="26" spans="1:13" x14ac:dyDescent="0.3">
      <c r="A26" t="s">
        <v>78</v>
      </c>
      <c r="B26" s="1">
        <v>3.3E-3</v>
      </c>
      <c r="C26" s="1">
        <v>0</v>
      </c>
      <c r="D26" s="1">
        <v>3.2000000000000002E-3</v>
      </c>
      <c r="F26" t="s">
        <v>259</v>
      </c>
      <c r="G26" t="s">
        <v>255</v>
      </c>
      <c r="H26" t="s">
        <v>258</v>
      </c>
      <c r="I26" t="s">
        <v>15</v>
      </c>
      <c r="K26" s="5"/>
      <c r="L26" s="5"/>
      <c r="M26" s="5"/>
    </row>
    <row r="27" spans="1:13" x14ac:dyDescent="0.3">
      <c r="A27" t="s">
        <v>44</v>
      </c>
      <c r="B27" s="1">
        <v>5.3E-3</v>
      </c>
      <c r="C27" s="1">
        <v>5.1000000000000004E-3</v>
      </c>
      <c r="D27" s="1">
        <v>5.1999999999999998E-3</v>
      </c>
      <c r="F27" t="s">
        <v>256</v>
      </c>
      <c r="G27" s="34">
        <v>5416351.2000000002</v>
      </c>
      <c r="H27" s="34">
        <v>564220.9</v>
      </c>
      <c r="I27" s="34">
        <v>5980572.0999999996</v>
      </c>
      <c r="K27" s="5"/>
      <c r="L27" s="5"/>
      <c r="M27" s="5"/>
    </row>
    <row r="28" spans="1:13" x14ac:dyDescent="0.3">
      <c r="A28" t="s">
        <v>47</v>
      </c>
      <c r="B28" s="1">
        <v>6.7000000000000002E-3</v>
      </c>
      <c r="C28" s="1">
        <v>0</v>
      </c>
      <c r="D28" s="1">
        <v>6.6E-3</v>
      </c>
      <c r="F28" t="s">
        <v>257</v>
      </c>
      <c r="G28" s="34">
        <v>1760685.8</v>
      </c>
      <c r="H28" s="34">
        <v>362870.9</v>
      </c>
      <c r="I28" s="34">
        <v>2123556.7000000002</v>
      </c>
      <c r="K28" s="5"/>
      <c r="L28" s="5"/>
      <c r="M28" s="5"/>
    </row>
    <row r="29" spans="1:13" x14ac:dyDescent="0.3">
      <c r="A29" t="s">
        <v>52</v>
      </c>
      <c r="B29" s="1">
        <v>8.2000000000000007E-3</v>
      </c>
      <c r="C29" s="1">
        <v>7.1000000000000004E-3</v>
      </c>
      <c r="D29" s="1">
        <v>8.0999999999999996E-3</v>
      </c>
      <c r="K29" s="5"/>
      <c r="L29" s="5"/>
      <c r="M29" s="5"/>
    </row>
    <row r="30" spans="1:13" x14ac:dyDescent="0.3">
      <c r="A30" t="s">
        <v>43</v>
      </c>
      <c r="B30" s="1">
        <v>0.01</v>
      </c>
      <c r="C30" s="1">
        <v>3.8E-3</v>
      </c>
      <c r="D30" s="1">
        <v>9.9000000000000008E-3</v>
      </c>
      <c r="F30" t="s">
        <v>259</v>
      </c>
      <c r="G30" t="s">
        <v>255</v>
      </c>
      <c r="H30" t="s">
        <v>258</v>
      </c>
      <c r="I30" t="s">
        <v>15</v>
      </c>
      <c r="K30" s="5"/>
      <c r="L30" s="5"/>
      <c r="M30" s="5"/>
    </row>
    <row r="31" spans="1:13" x14ac:dyDescent="0.3">
      <c r="A31" t="s">
        <v>36</v>
      </c>
      <c r="B31" s="1">
        <v>1.52E-2</v>
      </c>
      <c r="C31" s="1">
        <v>5.8900000000000001E-2</v>
      </c>
      <c r="D31" s="1">
        <v>1.5900000000000001E-2</v>
      </c>
      <c r="F31" t="s">
        <v>256</v>
      </c>
      <c r="G31" s="1">
        <v>0.75470000000000004</v>
      </c>
      <c r="H31" s="1">
        <v>0.60860000000000003</v>
      </c>
      <c r="I31" s="1">
        <v>0.73799999999999999</v>
      </c>
      <c r="K31" s="5"/>
      <c r="L31" s="5"/>
      <c r="M31" s="5"/>
    </row>
    <row r="32" spans="1:13" x14ac:dyDescent="0.3">
      <c r="A32" t="s">
        <v>37</v>
      </c>
      <c r="B32" s="1">
        <v>1.7100000000000001E-2</v>
      </c>
      <c r="C32" s="1">
        <v>0</v>
      </c>
      <c r="D32" s="1">
        <v>1.6799999999999999E-2</v>
      </c>
      <c r="F32" t="s">
        <v>257</v>
      </c>
      <c r="G32" s="1">
        <v>0.24530000000000002</v>
      </c>
      <c r="H32" s="1">
        <v>0.39140000000000003</v>
      </c>
      <c r="I32" s="1">
        <v>0.26200000000000001</v>
      </c>
      <c r="K32" s="5"/>
      <c r="L32" s="5"/>
      <c r="M32" s="5"/>
    </row>
    <row r="33" spans="1:13" x14ac:dyDescent="0.3">
      <c r="A33" t="s">
        <v>35</v>
      </c>
      <c r="B33" s="1">
        <v>2.47E-2</v>
      </c>
      <c r="C33" s="1">
        <v>8.8000000000000005E-3</v>
      </c>
      <c r="D33" s="1">
        <v>2.4400000000000002E-2</v>
      </c>
    </row>
    <row r="34" spans="1:13" x14ac:dyDescent="0.3">
      <c r="A34" t="s">
        <v>38</v>
      </c>
      <c r="B34" s="1">
        <v>3.3000000000000002E-2</v>
      </c>
      <c r="C34" s="1">
        <v>3.7600000000000001E-2</v>
      </c>
      <c r="D34" s="1">
        <v>3.3099999999999997E-2</v>
      </c>
      <c r="K34" s="5"/>
      <c r="L34" s="5"/>
      <c r="M34" s="5"/>
    </row>
    <row r="35" spans="1:13" x14ac:dyDescent="0.3">
      <c r="A35" t="s">
        <v>48</v>
      </c>
      <c r="B35" s="1">
        <v>4.24E-2</v>
      </c>
      <c r="C35" s="1">
        <v>3.6999999999999998E-2</v>
      </c>
      <c r="D35" s="1">
        <v>4.2299999999999997E-2</v>
      </c>
    </row>
    <row r="36" spans="1:13" x14ac:dyDescent="0.3">
      <c r="A36" t="s">
        <v>53</v>
      </c>
      <c r="B36" s="1">
        <v>4.4200000000000003E-2</v>
      </c>
      <c r="C36" s="1">
        <v>0</v>
      </c>
      <c r="D36" s="1">
        <v>4.3499999999999997E-2</v>
      </c>
      <c r="F36" t="s">
        <v>259</v>
      </c>
      <c r="G36" t="s">
        <v>256</v>
      </c>
      <c r="H36" t="s">
        <v>257</v>
      </c>
    </row>
    <row r="37" spans="1:13" x14ac:dyDescent="0.3">
      <c r="A37" t="s">
        <v>51</v>
      </c>
      <c r="B37" s="1">
        <v>4.5600000000000002E-2</v>
      </c>
      <c r="C37" s="1">
        <v>8.6199999999999999E-2</v>
      </c>
      <c r="D37" s="1">
        <v>4.6300000000000001E-2</v>
      </c>
      <c r="F37" t="s">
        <v>255</v>
      </c>
      <c r="G37" s="34">
        <v>5416351.2000000002</v>
      </c>
      <c r="H37" s="34">
        <v>1760685.8</v>
      </c>
    </row>
    <row r="38" spans="1:13" x14ac:dyDescent="0.3">
      <c r="A38" t="s">
        <v>39</v>
      </c>
      <c r="B38" s="1">
        <v>5.04E-2</v>
      </c>
      <c r="C38" s="1">
        <v>9.8400000000000001E-2</v>
      </c>
      <c r="D38" s="1">
        <v>5.1299999999999998E-2</v>
      </c>
      <c r="F38" t="s">
        <v>258</v>
      </c>
      <c r="G38" s="34">
        <v>564220.9</v>
      </c>
      <c r="H38" s="34">
        <v>362870.9</v>
      </c>
    </row>
    <row r="39" spans="1:13" x14ac:dyDescent="0.3">
      <c r="A39" t="s">
        <v>49</v>
      </c>
      <c r="B39" s="1">
        <v>6.4399999999999999E-2</v>
      </c>
      <c r="C39" s="1">
        <v>0.01</v>
      </c>
      <c r="D39" s="1">
        <v>6.3399999999999998E-2</v>
      </c>
      <c r="F39" t="s">
        <v>15</v>
      </c>
      <c r="G39" s="34">
        <v>5980572.0999999996</v>
      </c>
      <c r="H39" s="34">
        <v>2123556.7000000002</v>
      </c>
    </row>
    <row r="40" spans="1:13" x14ac:dyDescent="0.3">
      <c r="A40" t="s">
        <v>50</v>
      </c>
      <c r="B40" s="1">
        <v>7.2499999999999995E-2</v>
      </c>
      <c r="C40" s="1">
        <v>1.17E-2</v>
      </c>
      <c r="D40" s="1">
        <v>7.1499999999999994E-2</v>
      </c>
    </row>
    <row r="41" spans="1:13" x14ac:dyDescent="0.3">
      <c r="A41" t="s">
        <v>34</v>
      </c>
      <c r="B41" s="1">
        <v>7.8E-2</v>
      </c>
      <c r="C41" s="1">
        <v>6.3299999999999995E-2</v>
      </c>
      <c r="D41" s="1">
        <v>7.7799999999999994E-2</v>
      </c>
      <c r="F41" t="s">
        <v>259</v>
      </c>
      <c r="G41" t="s">
        <v>256</v>
      </c>
      <c r="H41" t="s">
        <v>257</v>
      </c>
    </row>
    <row r="42" spans="1:13" x14ac:dyDescent="0.3">
      <c r="A42" t="s">
        <v>45</v>
      </c>
      <c r="B42" s="1">
        <v>9.1300000000000006E-2</v>
      </c>
      <c r="C42" s="1">
        <v>4.8500000000000001E-2</v>
      </c>
      <c r="D42" s="1">
        <v>9.06E-2</v>
      </c>
      <c r="F42" t="s">
        <v>255</v>
      </c>
      <c r="G42" s="1">
        <v>0.75470000000000004</v>
      </c>
      <c r="H42" s="1">
        <v>0.24530000000000002</v>
      </c>
    </row>
    <row r="43" spans="1:13" x14ac:dyDescent="0.3">
      <c r="A43" t="s">
        <v>32</v>
      </c>
      <c r="B43" s="1">
        <v>9.9699999999999997E-2</v>
      </c>
      <c r="C43" s="1">
        <v>0.12130000000000001</v>
      </c>
      <c r="D43" s="1">
        <v>0.1</v>
      </c>
      <c r="F43" t="s">
        <v>258</v>
      </c>
      <c r="G43" s="1">
        <v>0.60860000000000003</v>
      </c>
      <c r="H43" s="1">
        <v>0.39140000000000003</v>
      </c>
    </row>
    <row r="44" spans="1:13" x14ac:dyDescent="0.3">
      <c r="A44" t="s">
        <v>42</v>
      </c>
      <c r="B44" s="1">
        <v>0.1105</v>
      </c>
      <c r="C44" s="1">
        <v>0.2238</v>
      </c>
      <c r="D44" s="1">
        <v>0.1124</v>
      </c>
      <c r="F44" t="s">
        <v>15</v>
      </c>
      <c r="G44" s="1">
        <v>0.73799999999999999</v>
      </c>
      <c r="H44" s="1">
        <v>0.26200000000000001</v>
      </c>
    </row>
    <row r="45" spans="1:13" x14ac:dyDescent="0.3">
      <c r="A45" t="s">
        <v>46</v>
      </c>
      <c r="B45" s="1">
        <v>0.1757</v>
      </c>
      <c r="C45" s="1">
        <v>0.1714</v>
      </c>
      <c r="D45" s="1">
        <v>0.17560000000000001</v>
      </c>
    </row>
    <row r="48" spans="1:13" x14ac:dyDescent="0.3">
      <c r="G48" s="5"/>
      <c r="H48" s="5"/>
      <c r="I48" s="5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</sheetData>
  <phoneticPr fontId="5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40C6-E4B4-4558-9B60-96532F754A8A}">
  <sheetPr codeName="Sheet6"/>
  <dimension ref="A1:AB64"/>
  <sheetViews>
    <sheetView topLeftCell="L4" workbookViewId="0">
      <selection activeCell="S6" sqref="S6"/>
    </sheetView>
  </sheetViews>
  <sheetFormatPr defaultRowHeight="14.4" x14ac:dyDescent="0.3"/>
  <cols>
    <col min="1" max="1" width="37.375" customWidth="1"/>
    <col min="2" max="2" width="13.75" customWidth="1"/>
    <col min="3" max="3" width="16.5" customWidth="1"/>
    <col min="4" max="4" width="14.375" customWidth="1"/>
    <col min="6" max="6" width="18.125" bestFit="1" customWidth="1"/>
    <col min="7" max="7" width="15.75" customWidth="1"/>
    <col min="8" max="8" width="24.5" bestFit="1" customWidth="1"/>
    <col min="19" max="19" width="49.875" customWidth="1"/>
    <col min="24" max="24" width="12.75" customWidth="1"/>
    <col min="27" max="27" width="38.875" bestFit="1" customWidth="1"/>
    <col min="28" max="28" width="10.875" bestFit="1" customWidth="1"/>
  </cols>
  <sheetData>
    <row r="1" spans="1:28" x14ac:dyDescent="0.3">
      <c r="A1" t="s">
        <v>61</v>
      </c>
      <c r="B1">
        <v>2020</v>
      </c>
      <c r="C1">
        <v>2021</v>
      </c>
    </row>
    <row r="2" spans="1:28" x14ac:dyDescent="0.3">
      <c r="A2" t="s">
        <v>13</v>
      </c>
      <c r="B2" s="1">
        <f>'DEF 20'!G2</f>
        <v>0.3373949</v>
      </c>
      <c r="C2" s="1">
        <f>'DEF 21'!G2</f>
        <v>0.31409009999999998</v>
      </c>
      <c r="G2" s="1"/>
      <c r="H2" s="1"/>
    </row>
    <row r="3" spans="1:28" x14ac:dyDescent="0.3">
      <c r="A3" t="s">
        <v>14</v>
      </c>
      <c r="B3" s="1">
        <f>'DEF 20'!G3</f>
        <v>3.9590899999999998E-2</v>
      </c>
      <c r="C3" s="1">
        <f>'DEF 21'!G3</f>
        <v>2.9190600000000001E-2</v>
      </c>
      <c r="G3" s="1"/>
      <c r="H3" s="1"/>
    </row>
    <row r="4" spans="1:28" x14ac:dyDescent="0.3">
      <c r="A4" t="s">
        <v>85</v>
      </c>
      <c r="B4" s="1">
        <f>'DEF 20'!G4</f>
        <v>0.29288110000000001</v>
      </c>
      <c r="C4" s="1">
        <f>'DEF 21'!G4</f>
        <v>0.2698122</v>
      </c>
      <c r="G4" s="1"/>
      <c r="H4" s="1"/>
    </row>
    <row r="5" spans="1:28" ht="15" thickBot="1" x14ac:dyDescent="0.35"/>
    <row r="6" spans="1:28" ht="15" thickBot="1" x14ac:dyDescent="0.35">
      <c r="B6" s="1"/>
      <c r="C6" s="1"/>
      <c r="H6" s="1"/>
      <c r="S6" s="43" t="s">
        <v>41</v>
      </c>
      <c r="T6" s="43" t="s">
        <v>13</v>
      </c>
      <c r="U6" s="43" t="s">
        <v>14</v>
      </c>
      <c r="V6" s="43" t="s">
        <v>15</v>
      </c>
      <c r="W6" s="43" t="s">
        <v>179</v>
      </c>
      <c r="X6" s="43" t="s">
        <v>180</v>
      </c>
    </row>
    <row r="7" spans="1:28" ht="15" thickTop="1" x14ac:dyDescent="0.3">
      <c r="C7" s="1"/>
      <c r="H7" s="1"/>
      <c r="S7" t="s">
        <v>46</v>
      </c>
      <c r="T7" s="1">
        <f>VLOOKUP($S7,Table1[#All],2,FALSE)</f>
        <v>0.1757</v>
      </c>
      <c r="U7" s="1">
        <f>VLOOKUP($S7,Table1[#All],3,FALSE)</f>
        <v>0.1714</v>
      </c>
      <c r="V7" s="1">
        <f>VLOOKUP($S7,Table1[#All],4,FALSE)</f>
        <v>0.17560000000000001</v>
      </c>
      <c r="W7" s="9">
        <f>V7-AB7</f>
        <v>-8.5000000000000075E-3</v>
      </c>
      <c r="X7" s="36">
        <f>(V7/AB7)-1</f>
        <v>-4.6170559478544315E-2</v>
      </c>
      <c r="AA7" t="s">
        <v>46</v>
      </c>
      <c r="AB7" s="1">
        <f>VLOOKUP(AA7,Table2[#All],4,FALSE)</f>
        <v>0.18410000000000001</v>
      </c>
    </row>
    <row r="8" spans="1:28" x14ac:dyDescent="0.3">
      <c r="C8" s="1"/>
      <c r="H8" s="1"/>
      <c r="S8" t="s">
        <v>32</v>
      </c>
      <c r="T8" s="1">
        <f>VLOOKUP($S8,Table1[#All],2,FALSE)</f>
        <v>9.9699999999999997E-2</v>
      </c>
      <c r="U8" s="1">
        <f>VLOOKUP($S8,Table1[#All],3,FALSE)</f>
        <v>0.12130000000000001</v>
      </c>
      <c r="V8" s="1">
        <f>VLOOKUP($S8,Table1[#All],4,FALSE)</f>
        <v>0.1</v>
      </c>
      <c r="W8" s="9">
        <f t="shared" ref="W8:W26" si="0">V8-AB8</f>
        <v>5.9000000000000025E-3</v>
      </c>
      <c r="X8" s="36">
        <f t="shared" ref="X8:X26" si="1">(V8/AB8)-1</f>
        <v>6.2699256110520851E-2</v>
      </c>
      <c r="AA8" t="s">
        <v>32</v>
      </c>
      <c r="AB8" s="1">
        <f>VLOOKUP(AA8,Table2[#All],4,FALSE)</f>
        <v>9.4100000000000003E-2</v>
      </c>
    </row>
    <row r="9" spans="1:28" x14ac:dyDescent="0.3">
      <c r="S9" t="s">
        <v>42</v>
      </c>
      <c r="T9" s="1">
        <f>VLOOKUP($S9,Table1[#All],2,FALSE)</f>
        <v>0.1105</v>
      </c>
      <c r="U9" s="1">
        <f>VLOOKUP($S9,Table1[#All],3,FALSE)</f>
        <v>0.2238</v>
      </c>
      <c r="V9" s="1">
        <f>VLOOKUP($S9,Table1[#All],4,FALSE)</f>
        <v>0.1124</v>
      </c>
      <c r="W9" s="9">
        <f t="shared" si="0"/>
        <v>2.2999999999999965E-3</v>
      </c>
      <c r="X9" s="36">
        <f t="shared" si="1"/>
        <v>2.0890099909173454E-2</v>
      </c>
      <c r="AA9" t="s">
        <v>42</v>
      </c>
      <c r="AB9" s="1">
        <f>VLOOKUP(AA9,Table2[#All],4,FALSE)</f>
        <v>0.1101</v>
      </c>
    </row>
    <row r="10" spans="1:28" x14ac:dyDescent="0.3">
      <c r="A10" t="s">
        <v>79</v>
      </c>
      <c r="B10">
        <v>2020</v>
      </c>
      <c r="C10">
        <v>2021</v>
      </c>
      <c r="S10" t="s">
        <v>50</v>
      </c>
      <c r="T10" s="1">
        <f>VLOOKUP($S10,Table1[#All],2,FALSE)</f>
        <v>7.2499999999999995E-2</v>
      </c>
      <c r="U10" s="1">
        <f>VLOOKUP($S10,Table1[#All],3,FALSE)</f>
        <v>1.17E-2</v>
      </c>
      <c r="V10" s="1">
        <f>VLOOKUP($S10,Table1[#All],4,FALSE)</f>
        <v>7.1499999999999994E-2</v>
      </c>
      <c r="W10" s="9">
        <f t="shared" si="0"/>
        <v>1.8999999999999989E-3</v>
      </c>
      <c r="X10" s="36">
        <f t="shared" si="1"/>
        <v>2.7298850574712707E-2</v>
      </c>
      <c r="AA10" t="s">
        <v>50</v>
      </c>
      <c r="AB10" s="1">
        <f>VLOOKUP(AA10,Table2[#All],4,FALSE)</f>
        <v>6.9599999999999995E-2</v>
      </c>
    </row>
    <row r="11" spans="1:28" x14ac:dyDescent="0.3">
      <c r="A11" t="s">
        <v>13</v>
      </c>
      <c r="B11" s="1">
        <f>'DEF 20'!K2</f>
        <v>0.41147489999999998</v>
      </c>
      <c r="C11" s="1">
        <f>'DEF 21'!K2</f>
        <v>0.38908320000000002</v>
      </c>
      <c r="F11" t="s">
        <v>80</v>
      </c>
      <c r="G11">
        <v>2019</v>
      </c>
      <c r="H11">
        <v>2020</v>
      </c>
      <c r="S11" t="s">
        <v>34</v>
      </c>
      <c r="T11" s="1">
        <f>VLOOKUP($S11,Table1[#All],2,FALSE)</f>
        <v>7.8E-2</v>
      </c>
      <c r="U11" s="1">
        <f>VLOOKUP($S11,Table1[#All],3,FALSE)</f>
        <v>6.3299999999999995E-2</v>
      </c>
      <c r="V11" s="1">
        <f>VLOOKUP($S11,Table1[#All],4,FALSE)</f>
        <v>7.7799999999999994E-2</v>
      </c>
      <c r="W11" s="9">
        <f t="shared" si="0"/>
        <v>-3.1000000000000055E-3</v>
      </c>
      <c r="X11" s="36">
        <f t="shared" si="1"/>
        <v>-3.8318912237330083E-2</v>
      </c>
      <c r="AA11" t="s">
        <v>34</v>
      </c>
      <c r="AB11" s="1">
        <f>VLOOKUP(AA11,Table2[#All],4,FALSE)</f>
        <v>8.09E-2</v>
      </c>
    </row>
    <row r="12" spans="1:28" x14ac:dyDescent="0.3">
      <c r="A12" t="s">
        <v>14</v>
      </c>
      <c r="B12" s="1">
        <f>'DEF 20'!K3</f>
        <v>0.61451739999999999</v>
      </c>
      <c r="C12" s="1">
        <f>'DEF 21'!K3</f>
        <v>0.52733240000000003</v>
      </c>
      <c r="F12" t="s">
        <v>20</v>
      </c>
      <c r="G12" s="1">
        <v>0.51357819999999998</v>
      </c>
      <c r="H12" s="9">
        <v>0.41817670000000001</v>
      </c>
      <c r="S12" t="s">
        <v>45</v>
      </c>
      <c r="T12" s="1">
        <f>VLOOKUP($S12,Table1[#All],2,FALSE)</f>
        <v>9.1300000000000006E-2</v>
      </c>
      <c r="U12" s="1">
        <f>VLOOKUP($S12,Table1[#All],3,FALSE)</f>
        <v>4.8500000000000001E-2</v>
      </c>
      <c r="V12" s="1">
        <f>VLOOKUP($S12,Table1[#All],4,FALSE)</f>
        <v>9.06E-2</v>
      </c>
      <c r="W12" s="9">
        <f t="shared" si="0"/>
        <v>8.9999999999999941E-3</v>
      </c>
      <c r="X12" s="36">
        <f t="shared" si="1"/>
        <v>0.11029411764705865</v>
      </c>
      <c r="AA12" t="s">
        <v>45</v>
      </c>
      <c r="AB12" s="1">
        <f>VLOOKUP(AA12,Table2[#All],4,FALSE)</f>
        <v>8.1600000000000006E-2</v>
      </c>
    </row>
    <row r="13" spans="1:28" x14ac:dyDescent="0.3">
      <c r="A13" t="s">
        <v>85</v>
      </c>
      <c r="B13" s="1">
        <f>'DEF 20'!K4</f>
        <v>0.41557749999999999</v>
      </c>
      <c r="C13" s="1">
        <f>'DEF 21'!K4</f>
        <v>0.39140770000000003</v>
      </c>
      <c r="F13" t="s">
        <v>65</v>
      </c>
      <c r="G13" s="1">
        <v>0.2326355</v>
      </c>
      <c r="H13" s="9">
        <v>0.15161469999999999</v>
      </c>
      <c r="S13" t="s">
        <v>39</v>
      </c>
      <c r="T13" s="1">
        <f>VLOOKUP($S13,Table1[#All],2,FALSE)</f>
        <v>5.04E-2</v>
      </c>
      <c r="U13" s="1">
        <f>VLOOKUP($S13,Table1[#All],3,FALSE)</f>
        <v>9.8400000000000001E-2</v>
      </c>
      <c r="V13" s="1">
        <f>VLOOKUP($S13,Table1[#All],4,FALSE)</f>
        <v>5.1299999999999998E-2</v>
      </c>
      <c r="W13" s="9">
        <f t="shared" si="0"/>
        <v>-4.0999999999999995E-3</v>
      </c>
      <c r="X13" s="36">
        <f t="shared" si="1"/>
        <v>-7.400722021660644E-2</v>
      </c>
      <c r="AA13" t="s">
        <v>39</v>
      </c>
      <c r="AB13" s="1">
        <f>VLOOKUP(AA13,Table2[#All],4,FALSE)</f>
        <v>5.5399999999999998E-2</v>
      </c>
    </row>
    <row r="14" spans="1:28" x14ac:dyDescent="0.3">
      <c r="S14" t="s">
        <v>49</v>
      </c>
      <c r="T14" s="1">
        <f>VLOOKUP($S14,Table1[#All],2,FALSE)</f>
        <v>6.4399999999999999E-2</v>
      </c>
      <c r="U14" s="1">
        <f>VLOOKUP($S14,Table1[#All],3,FALSE)</f>
        <v>0.01</v>
      </c>
      <c r="V14" s="1">
        <f>VLOOKUP($S14,Table1[#All],4,FALSE)</f>
        <v>6.3399999999999998E-2</v>
      </c>
      <c r="W14" s="9">
        <f t="shared" si="0"/>
        <v>8.7999999999999953E-3</v>
      </c>
      <c r="X14" s="36">
        <f t="shared" si="1"/>
        <v>0.16117216117216104</v>
      </c>
      <c r="AA14" t="s">
        <v>49</v>
      </c>
      <c r="AB14" s="1">
        <f>VLOOKUP(AA14,Table2[#All],4,FALSE)</f>
        <v>5.4600000000000003E-2</v>
      </c>
    </row>
    <row r="15" spans="1:28" x14ac:dyDescent="0.3">
      <c r="G15" s="1"/>
      <c r="H15" s="1"/>
      <c r="S15" t="s">
        <v>51</v>
      </c>
      <c r="T15" s="1">
        <f>VLOOKUP($S15,Table1[#All],2,FALSE)</f>
        <v>4.5600000000000002E-2</v>
      </c>
      <c r="U15" s="1">
        <f>VLOOKUP($S15,Table1[#All],3,FALSE)</f>
        <v>8.6199999999999999E-2</v>
      </c>
      <c r="V15" s="1">
        <f>VLOOKUP($S15,Table1[#All],4,FALSE)</f>
        <v>4.6300000000000001E-2</v>
      </c>
      <c r="W15" s="9">
        <f t="shared" si="0"/>
        <v>-7.1000000000000021E-3</v>
      </c>
      <c r="X15" s="36">
        <f t="shared" si="1"/>
        <v>-0.13295880149812733</v>
      </c>
      <c r="AA15" t="s">
        <v>51</v>
      </c>
      <c r="AB15" s="1">
        <f>VLOOKUP(AA15,Table2[#All],4,FALSE)</f>
        <v>5.3400000000000003E-2</v>
      </c>
    </row>
    <row r="16" spans="1:28" x14ac:dyDescent="0.3">
      <c r="B16" s="1"/>
      <c r="C16" s="1"/>
      <c r="G16" s="1"/>
      <c r="H16" s="1"/>
      <c r="S16" t="s">
        <v>38</v>
      </c>
      <c r="T16" s="1">
        <f>VLOOKUP($S16,Table1[#All],2,FALSE)</f>
        <v>3.3000000000000002E-2</v>
      </c>
      <c r="U16" s="1">
        <f>VLOOKUP($S16,Table1[#All],3,FALSE)</f>
        <v>3.7600000000000001E-2</v>
      </c>
      <c r="V16" s="1">
        <f>VLOOKUP($S16,Table1[#All],4,FALSE)</f>
        <v>3.3099999999999997E-2</v>
      </c>
      <c r="W16" s="9">
        <f t="shared" si="0"/>
        <v>-5.2999999999999992E-3</v>
      </c>
      <c r="X16" s="36">
        <f t="shared" si="1"/>
        <v>-0.13802083333333337</v>
      </c>
      <c r="AA16" t="s">
        <v>38</v>
      </c>
      <c r="AB16" s="1">
        <f>VLOOKUP(AA16,Table2[#All],4,FALSE)</f>
        <v>3.8399999999999997E-2</v>
      </c>
    </row>
    <row r="17" spans="2:28" x14ac:dyDescent="0.3">
      <c r="B17" s="1"/>
      <c r="C17" s="1"/>
      <c r="G17" s="1"/>
      <c r="H17" s="1"/>
      <c r="S17" t="s">
        <v>48</v>
      </c>
      <c r="T17" s="1">
        <f>VLOOKUP($S17,Table1[#All],2,FALSE)</f>
        <v>4.24E-2</v>
      </c>
      <c r="U17" s="1">
        <f>VLOOKUP($S17,Table1[#All],3,FALSE)</f>
        <v>3.6999999999999998E-2</v>
      </c>
      <c r="V17" s="1">
        <f>VLOOKUP($S17,Table1[#All],4,FALSE)</f>
        <v>4.2299999999999997E-2</v>
      </c>
      <c r="W17" s="9">
        <f t="shared" si="0"/>
        <v>1.6299999999999999E-2</v>
      </c>
      <c r="X17" s="36">
        <f t="shared" si="1"/>
        <v>0.62692307692307692</v>
      </c>
      <c r="AA17" t="s">
        <v>48</v>
      </c>
      <c r="AB17" s="1">
        <f>VLOOKUP(AA17,Table2[#All],4,FALSE)</f>
        <v>2.5999999999999999E-2</v>
      </c>
    </row>
    <row r="18" spans="2:28" x14ac:dyDescent="0.3">
      <c r="B18" s="1"/>
      <c r="C18" s="1"/>
      <c r="S18" t="s">
        <v>53</v>
      </c>
      <c r="T18" s="1">
        <f>VLOOKUP($S18,Table1[#All],2,FALSE)</f>
        <v>4.4200000000000003E-2</v>
      </c>
      <c r="U18" s="1">
        <f>VLOOKUP($S18,Table1[#All],3,FALSE)</f>
        <v>0</v>
      </c>
      <c r="V18" s="1">
        <f>VLOOKUP($S18,Table1[#All],4,FALSE)</f>
        <v>4.3499999999999997E-2</v>
      </c>
      <c r="W18" s="9">
        <f t="shared" si="0"/>
        <v>-7.7000000000000055E-3</v>
      </c>
      <c r="X18" s="36">
        <f t="shared" si="1"/>
        <v>-0.15039062500000011</v>
      </c>
      <c r="AA18" t="s">
        <v>53</v>
      </c>
      <c r="AB18" s="1">
        <f>VLOOKUP(AA18,Table2[#All],4,FALSE)</f>
        <v>5.1200000000000002E-2</v>
      </c>
    </row>
    <row r="19" spans="2:28" x14ac:dyDescent="0.3">
      <c r="S19" t="s">
        <v>35</v>
      </c>
      <c r="T19" s="1">
        <f>VLOOKUP($S19,Table1[#All],2,FALSE)</f>
        <v>2.47E-2</v>
      </c>
      <c r="U19" s="1">
        <f>VLOOKUP($S19,Table1[#All],3,FALSE)</f>
        <v>8.8000000000000005E-3</v>
      </c>
      <c r="V19" s="1">
        <f>VLOOKUP($S19,Table1[#All],4,FALSE)</f>
        <v>2.4400000000000002E-2</v>
      </c>
      <c r="W19" s="9">
        <f t="shared" si="0"/>
        <v>-2.4999999999999988E-3</v>
      </c>
      <c r="X19" s="36">
        <f t="shared" si="1"/>
        <v>-9.2936802973977661E-2</v>
      </c>
      <c r="AA19" t="s">
        <v>35</v>
      </c>
      <c r="AB19" s="1">
        <f>VLOOKUP(AA19,Table2[#All],4,FALSE)</f>
        <v>2.69E-2</v>
      </c>
    </row>
    <row r="20" spans="2:28" x14ac:dyDescent="0.3">
      <c r="S20" t="s">
        <v>36</v>
      </c>
      <c r="T20" s="1">
        <f>VLOOKUP($S20,Table1[#All],2,FALSE)</f>
        <v>1.52E-2</v>
      </c>
      <c r="U20" s="1">
        <f>VLOOKUP($S20,Table1[#All],3,FALSE)</f>
        <v>5.8900000000000001E-2</v>
      </c>
      <c r="V20" s="1">
        <f>VLOOKUP($S20,Table1[#All],4,FALSE)</f>
        <v>1.5900000000000001E-2</v>
      </c>
      <c r="W20" s="9">
        <f t="shared" si="0"/>
        <v>6.0000000000000157E-4</v>
      </c>
      <c r="X20" s="36">
        <f t="shared" si="1"/>
        <v>3.9215686274509887E-2</v>
      </c>
      <c r="AA20" t="s">
        <v>36</v>
      </c>
      <c r="AB20" s="1">
        <f>VLOOKUP(AA20,Table2[#All],4,FALSE)</f>
        <v>1.5299999999999999E-2</v>
      </c>
    </row>
    <row r="21" spans="2:28" x14ac:dyDescent="0.3">
      <c r="S21" t="s">
        <v>37</v>
      </c>
      <c r="T21" s="1">
        <f>VLOOKUP($S21,Table1[#All],2,FALSE)</f>
        <v>1.7100000000000001E-2</v>
      </c>
      <c r="U21" s="1">
        <f>VLOOKUP($S21,Table1[#All],3,FALSE)</f>
        <v>0</v>
      </c>
      <c r="V21" s="1">
        <f>VLOOKUP($S21,Table1[#All],4,FALSE)</f>
        <v>1.6799999999999999E-2</v>
      </c>
      <c r="W21" s="9">
        <f t="shared" si="0"/>
        <v>6.9999999999999923E-4</v>
      </c>
      <c r="X21" s="36">
        <f t="shared" si="1"/>
        <v>4.3478260869565188E-2</v>
      </c>
      <c r="AA21" t="s">
        <v>37</v>
      </c>
      <c r="AB21" s="1">
        <f>VLOOKUP(AA21,Table2[#All],4,FALSE)</f>
        <v>1.61E-2</v>
      </c>
    </row>
    <row r="22" spans="2:28" x14ac:dyDescent="0.3">
      <c r="S22" t="s">
        <v>43</v>
      </c>
      <c r="T22" s="1">
        <f>VLOOKUP($S22,Table1[#All],2,FALSE)</f>
        <v>0.01</v>
      </c>
      <c r="U22" s="1">
        <f>VLOOKUP($S22,Table1[#All],3,FALSE)</f>
        <v>3.8E-3</v>
      </c>
      <c r="V22" s="1">
        <f>VLOOKUP($S22,Table1[#All],4,FALSE)</f>
        <v>9.9000000000000008E-3</v>
      </c>
      <c r="W22" s="9">
        <f t="shared" si="0"/>
        <v>-3.7999999999999996E-3</v>
      </c>
      <c r="X22" s="36">
        <f t="shared" si="1"/>
        <v>-0.27737226277372262</v>
      </c>
      <c r="AA22" t="s">
        <v>43</v>
      </c>
      <c r="AB22" s="1">
        <f>VLOOKUP(AA22,Table2[#All],4,FALSE)</f>
        <v>1.37E-2</v>
      </c>
    </row>
    <row r="23" spans="2:28" x14ac:dyDescent="0.3">
      <c r="S23" t="s">
        <v>44</v>
      </c>
      <c r="T23" s="1">
        <f>VLOOKUP($S23,Table1[#All],2,FALSE)</f>
        <v>5.3E-3</v>
      </c>
      <c r="U23" s="1">
        <f>VLOOKUP($S23,Table1[#All],3,FALSE)</f>
        <v>5.1000000000000004E-3</v>
      </c>
      <c r="V23" s="1">
        <f>VLOOKUP($S23,Table1[#All],4,FALSE)</f>
        <v>5.1999999999999998E-3</v>
      </c>
      <c r="W23" s="9">
        <f t="shared" si="0"/>
        <v>-3.1999999999999997E-3</v>
      </c>
      <c r="X23" s="36">
        <f t="shared" si="1"/>
        <v>-0.38095238095238093</v>
      </c>
      <c r="AA23" t="s">
        <v>44</v>
      </c>
      <c r="AB23" s="1">
        <f>VLOOKUP(AA23,Table2[#All],4,FALSE)</f>
        <v>8.3999999999999995E-3</v>
      </c>
    </row>
    <row r="24" spans="2:28" x14ac:dyDescent="0.3">
      <c r="S24" t="s">
        <v>52</v>
      </c>
      <c r="T24" s="1">
        <f>VLOOKUP($S24,Table1[#All],2,FALSE)</f>
        <v>8.2000000000000007E-3</v>
      </c>
      <c r="U24" s="1">
        <f>VLOOKUP($S24,Table1[#All],3,FALSE)</f>
        <v>7.1000000000000004E-3</v>
      </c>
      <c r="V24" s="1">
        <f>VLOOKUP($S24,Table1[#All],4,FALSE)</f>
        <v>8.0999999999999996E-3</v>
      </c>
      <c r="W24" s="9">
        <f t="shared" si="0"/>
        <v>1.1999999999999997E-3</v>
      </c>
      <c r="X24" s="36">
        <f t="shared" si="1"/>
        <v>0.17391304347826075</v>
      </c>
      <c r="AA24" t="s">
        <v>52</v>
      </c>
      <c r="AB24" s="1">
        <f>VLOOKUP(AA24,Table2[#All],4,FALSE)</f>
        <v>6.8999999999999999E-3</v>
      </c>
    </row>
    <row r="25" spans="2:28" x14ac:dyDescent="0.3">
      <c r="S25" t="s">
        <v>47</v>
      </c>
      <c r="T25" s="1">
        <f>VLOOKUP($S25,Table1[#All],2,FALSE)</f>
        <v>6.7000000000000002E-3</v>
      </c>
      <c r="U25" s="1">
        <f>VLOOKUP($S25,Table1[#All],3,FALSE)</f>
        <v>0</v>
      </c>
      <c r="V25" s="1">
        <f>VLOOKUP($S25,Table1[#All],4,FALSE)</f>
        <v>6.6E-3</v>
      </c>
      <c r="W25" s="9">
        <f t="shared" si="0"/>
        <v>0</v>
      </c>
      <c r="X25" s="36">
        <f t="shared" si="1"/>
        <v>0</v>
      </c>
      <c r="AA25" t="s">
        <v>47</v>
      </c>
      <c r="AB25" s="1">
        <f>VLOOKUP(AA25,Table2[#All],4,FALSE)</f>
        <v>6.6E-3</v>
      </c>
    </row>
    <row r="26" spans="2:28" x14ac:dyDescent="0.3">
      <c r="S26" t="s">
        <v>33</v>
      </c>
      <c r="T26" s="1">
        <f>VLOOKUP($S26,Table1[#All],2,FALSE)</f>
        <v>1.8E-3</v>
      </c>
      <c r="U26" s="1">
        <f>VLOOKUP($S26,Table1[#All],3,FALSE)</f>
        <v>7.0000000000000001E-3</v>
      </c>
      <c r="V26" s="1">
        <f>VLOOKUP($S26,Table1[#All],4,FALSE)</f>
        <v>1.9E-3</v>
      </c>
      <c r="W26" s="9">
        <f t="shared" si="0"/>
        <v>0</v>
      </c>
      <c r="X26" s="36">
        <f t="shared" si="1"/>
        <v>0</v>
      </c>
      <c r="AA26" t="s">
        <v>33</v>
      </c>
      <c r="AB26" s="1">
        <f>VLOOKUP(AA26,Table2[#All],4,FALSE)</f>
        <v>1.9E-3</v>
      </c>
    </row>
    <row r="27" spans="2:28" x14ac:dyDescent="0.3">
      <c r="S27" s="25" t="s">
        <v>78</v>
      </c>
      <c r="T27" s="47">
        <f>VLOOKUP($S27,Table1[#All],2,FALSE)</f>
        <v>3.3E-3</v>
      </c>
      <c r="U27" s="47">
        <f>VLOOKUP($S27,Table1[#All],3,FALSE)</f>
        <v>0</v>
      </c>
      <c r="V27" s="47">
        <f>VLOOKUP($S27,Table1[#All],4,FALSE)</f>
        <v>3.2000000000000002E-3</v>
      </c>
      <c r="W27" s="48" t="s">
        <v>88</v>
      </c>
      <c r="X27" s="48" t="s">
        <v>88</v>
      </c>
      <c r="AA27" t="s">
        <v>78</v>
      </c>
      <c r="AB27" s="1">
        <f>VLOOKUP(AA27,Table2[#All],4,FALSE)</f>
        <v>4.7000000000000002E-3</v>
      </c>
    </row>
    <row r="28" spans="2:28" x14ac:dyDescent="0.3">
      <c r="S28" s="25"/>
      <c r="T28" s="36"/>
      <c r="U28" s="36"/>
      <c r="V28" s="36"/>
      <c r="W28" s="37"/>
      <c r="X28" s="36"/>
      <c r="AB28" s="1"/>
    </row>
    <row r="29" spans="2:28" x14ac:dyDescent="0.3">
      <c r="C29" s="4"/>
      <c r="D29" s="4"/>
      <c r="G29" s="4"/>
      <c r="H29" s="4"/>
    </row>
    <row r="30" spans="2:28" x14ac:dyDescent="0.3">
      <c r="C30" s="4"/>
      <c r="D30" s="4"/>
      <c r="G30" s="4"/>
      <c r="H30" s="4"/>
    </row>
    <row r="31" spans="2:28" x14ac:dyDescent="0.3">
      <c r="C31" s="4"/>
      <c r="D31" s="4"/>
      <c r="G31" s="4"/>
      <c r="H31" s="4"/>
    </row>
    <row r="33" spans="1:22" x14ac:dyDescent="0.3">
      <c r="S33" t="s">
        <v>41</v>
      </c>
      <c r="T33" t="s">
        <v>13</v>
      </c>
      <c r="U33" t="s">
        <v>14</v>
      </c>
      <c r="V33" t="s">
        <v>15</v>
      </c>
    </row>
    <row r="34" spans="1:22" x14ac:dyDescent="0.3">
      <c r="S34" t="s">
        <v>33</v>
      </c>
      <c r="T34" s="5">
        <v>2E-3</v>
      </c>
      <c r="U34" s="5">
        <v>0</v>
      </c>
      <c r="V34" s="5">
        <v>1.9E-3</v>
      </c>
    </row>
    <row r="35" spans="1:22" x14ac:dyDescent="0.3">
      <c r="S35" t="s">
        <v>153</v>
      </c>
      <c r="T35" s="5">
        <v>4.5999999999999999E-3</v>
      </c>
      <c r="U35" s="5">
        <v>8.2000000000000007E-3</v>
      </c>
      <c r="V35" s="5">
        <v>4.7000000000000002E-3</v>
      </c>
    </row>
    <row r="36" spans="1:22" x14ac:dyDescent="0.3">
      <c r="C36" t="s">
        <v>58</v>
      </c>
      <c r="D36" t="s">
        <v>59</v>
      </c>
      <c r="S36" t="s">
        <v>47</v>
      </c>
      <c r="T36" s="5">
        <v>6.4999999999999997E-3</v>
      </c>
      <c r="U36" s="5">
        <v>1.1299999999999999E-2</v>
      </c>
      <c r="V36" s="5">
        <v>6.6E-3</v>
      </c>
    </row>
    <row r="37" spans="1:22" x14ac:dyDescent="0.3">
      <c r="B37">
        <v>2020</v>
      </c>
      <c r="C37" s="41">
        <v>32.547780000000003</v>
      </c>
      <c r="D37" s="41">
        <v>40.138620000000003</v>
      </c>
      <c r="F37" s="41">
        <f>D38/D37</f>
        <v>0.9738344267939455</v>
      </c>
      <c r="S37" t="s">
        <v>52</v>
      </c>
      <c r="T37" s="5">
        <v>6.4999999999999997E-3</v>
      </c>
      <c r="U37" s="5">
        <v>2.63E-2</v>
      </c>
      <c r="V37" s="5">
        <v>6.8999999999999999E-3</v>
      </c>
    </row>
    <row r="38" spans="1:22" x14ac:dyDescent="0.3">
      <c r="B38">
        <v>2021</v>
      </c>
      <c r="C38" s="41">
        <v>32.512129999999999</v>
      </c>
      <c r="D38" s="41">
        <v>39.088369999999998</v>
      </c>
      <c r="F38" s="1">
        <f>F37-1</f>
        <v>-2.6165573206054504E-2</v>
      </c>
      <c r="S38" t="s">
        <v>44</v>
      </c>
      <c r="T38" s="5">
        <v>8.3000000000000001E-3</v>
      </c>
      <c r="U38" s="5">
        <v>9.9000000000000008E-3</v>
      </c>
      <c r="V38" s="5">
        <v>8.3999999999999995E-3</v>
      </c>
    </row>
    <row r="39" spans="1:22" x14ac:dyDescent="0.3">
      <c r="S39" t="s">
        <v>43</v>
      </c>
      <c r="T39" s="5">
        <v>1.3599999999999999E-2</v>
      </c>
      <c r="U39" s="5">
        <v>2.06E-2</v>
      </c>
      <c r="V39" s="5">
        <v>1.37E-2</v>
      </c>
    </row>
    <row r="40" spans="1:22" x14ac:dyDescent="0.3">
      <c r="S40" t="s">
        <v>36</v>
      </c>
      <c r="T40" s="5">
        <v>1.55E-2</v>
      </c>
      <c r="U40" s="5">
        <v>2.0999999999999999E-3</v>
      </c>
      <c r="V40" s="5">
        <v>1.5299999999999999E-2</v>
      </c>
    </row>
    <row r="41" spans="1:22" x14ac:dyDescent="0.3">
      <c r="S41" t="s">
        <v>37</v>
      </c>
      <c r="T41" s="5">
        <v>1.6E-2</v>
      </c>
      <c r="U41" s="5">
        <v>2.0899999999999998E-2</v>
      </c>
      <c r="V41" s="5">
        <v>1.61E-2</v>
      </c>
    </row>
    <row r="42" spans="1:22" x14ac:dyDescent="0.3">
      <c r="S42" t="s">
        <v>48</v>
      </c>
      <c r="T42" s="5">
        <v>2.63E-2</v>
      </c>
      <c r="U42" s="5">
        <v>1.41E-2</v>
      </c>
      <c r="V42" s="5">
        <v>2.5999999999999999E-2</v>
      </c>
    </row>
    <row r="43" spans="1:22" x14ac:dyDescent="0.3">
      <c r="S43" t="s">
        <v>35</v>
      </c>
      <c r="T43" s="5">
        <v>2.69E-2</v>
      </c>
      <c r="U43" s="5">
        <v>2.29E-2</v>
      </c>
      <c r="V43" s="5">
        <v>2.69E-2</v>
      </c>
    </row>
    <row r="44" spans="1:22" ht="15" thickBot="1" x14ac:dyDescent="0.35">
      <c r="A44" s="31" t="s">
        <v>40</v>
      </c>
      <c r="B44" s="31" t="s">
        <v>13</v>
      </c>
      <c r="C44" s="31" t="s">
        <v>14</v>
      </c>
      <c r="D44" s="31" t="s">
        <v>15</v>
      </c>
      <c r="F44" t="s">
        <v>40</v>
      </c>
      <c r="G44" t="s">
        <v>13</v>
      </c>
      <c r="H44" t="s">
        <v>14</v>
      </c>
      <c r="I44" t="s">
        <v>15</v>
      </c>
      <c r="S44" t="s">
        <v>38</v>
      </c>
      <c r="T44" s="5">
        <v>3.7699999999999997E-2</v>
      </c>
      <c r="U44" s="5">
        <v>7.0199999999999999E-2</v>
      </c>
      <c r="V44" s="5">
        <v>3.8399999999999997E-2</v>
      </c>
    </row>
    <row r="45" spans="1:22" ht="15" thickTop="1" x14ac:dyDescent="0.3">
      <c r="A45" s="23" t="s">
        <v>22</v>
      </c>
      <c r="B45" s="24">
        <f>VLOOKUP(A45,Table3[#All],2,FALSE)</f>
        <v>4.6100000000000002E-2</v>
      </c>
      <c r="C45" s="24">
        <f>VLOOKUP(A45,Table3[#All],3,FALSE)</f>
        <v>0</v>
      </c>
      <c r="D45" s="24">
        <f>VLOOKUP(A45,Table3[#All],4,FALSE)</f>
        <v>4.53E-2</v>
      </c>
      <c r="F45" t="s">
        <v>29</v>
      </c>
      <c r="G45" s="5">
        <v>6.9999999999999999E-4</v>
      </c>
      <c r="H45" s="5">
        <v>0</v>
      </c>
      <c r="I45" s="5">
        <v>6.9999999999999999E-4</v>
      </c>
      <c r="S45" t="s">
        <v>53</v>
      </c>
      <c r="T45" s="5">
        <v>5.1900000000000002E-2</v>
      </c>
      <c r="U45" s="5">
        <v>1.52E-2</v>
      </c>
      <c r="V45" s="5">
        <v>5.1200000000000002E-2</v>
      </c>
    </row>
    <row r="46" spans="1:22" x14ac:dyDescent="0.3">
      <c r="A46" s="23" t="s">
        <v>23</v>
      </c>
      <c r="B46" s="24">
        <f>VLOOKUP(A46,Table3[#All],2,FALSE)</f>
        <v>4.0500000000000001E-2</v>
      </c>
      <c r="C46" s="24">
        <f>VLOOKUP(A46,Table3[#All],3,FALSE)</f>
        <v>8.2000000000000007E-3</v>
      </c>
      <c r="D46" s="24">
        <f>VLOOKUP(A46,Table3[#All],4,FALSE)</f>
        <v>0.04</v>
      </c>
      <c r="F46" t="s">
        <v>22</v>
      </c>
      <c r="G46" s="5">
        <v>4.2799999999999998E-2</v>
      </c>
      <c r="H46" s="5">
        <v>2.1999999999999999E-2</v>
      </c>
      <c r="I46" s="5">
        <v>4.2500000000000003E-2</v>
      </c>
      <c r="S46" t="s">
        <v>51</v>
      </c>
      <c r="T46" s="5">
        <v>5.45E-2</v>
      </c>
      <c r="U46" s="5">
        <v>4.0000000000000001E-3</v>
      </c>
      <c r="V46" s="5">
        <v>5.3400000000000003E-2</v>
      </c>
    </row>
    <row r="47" spans="1:22" x14ac:dyDescent="0.3">
      <c r="A47" s="23" t="s">
        <v>25</v>
      </c>
      <c r="B47" s="24">
        <f>VLOOKUP(A47,Table3[#All],2,FALSE)</f>
        <v>6.4100000000000004E-2</v>
      </c>
      <c r="C47" s="24">
        <f>VLOOKUP(A47,Table3[#All],3,FALSE)</f>
        <v>0.19189999999999999</v>
      </c>
      <c r="D47" s="24">
        <f>VLOOKUP(A47,Table3[#All],4,FALSE)</f>
        <v>6.6199999999999995E-2</v>
      </c>
      <c r="E47" s="1"/>
      <c r="F47" t="s">
        <v>23</v>
      </c>
      <c r="G47" s="5">
        <v>4.3299999999999998E-2</v>
      </c>
      <c r="H47" s="5">
        <v>2.41E-2</v>
      </c>
      <c r="I47" s="5">
        <v>4.2999999999999997E-2</v>
      </c>
      <c r="J47" s="5"/>
      <c r="K47" s="5"/>
      <c r="S47" t="s">
        <v>49</v>
      </c>
      <c r="T47" s="5">
        <v>5.4100000000000002E-2</v>
      </c>
      <c r="U47" s="5">
        <v>8.0799999999999997E-2</v>
      </c>
      <c r="V47" s="5">
        <v>5.4600000000000003E-2</v>
      </c>
    </row>
    <row r="48" spans="1:22" x14ac:dyDescent="0.3">
      <c r="A48" s="23" t="s">
        <v>31</v>
      </c>
      <c r="B48" s="24">
        <f>VLOOKUP(A48,Table3[#All],2,FALSE)</f>
        <v>8.6599999999999996E-2</v>
      </c>
      <c r="C48" s="24">
        <f>VLOOKUP(A48,Table3[#All],3,FALSE)</f>
        <v>5.9400000000000001E-2</v>
      </c>
      <c r="D48" s="24">
        <f>VLOOKUP(A48,Table3[#All],4,FALSE)</f>
        <v>8.6099999999999996E-2</v>
      </c>
      <c r="E48" s="1"/>
      <c r="F48" t="s">
        <v>25</v>
      </c>
      <c r="G48" s="5">
        <v>6.3500000000000001E-2</v>
      </c>
      <c r="H48" s="5">
        <v>0.21279999999999999</v>
      </c>
      <c r="I48" s="5">
        <v>6.5799999999999997E-2</v>
      </c>
      <c r="J48" s="5"/>
      <c r="K48" s="5"/>
      <c r="S48" t="s">
        <v>39</v>
      </c>
      <c r="T48" s="5">
        <v>5.6099999999999997E-2</v>
      </c>
      <c r="U48" s="5">
        <v>2.06E-2</v>
      </c>
      <c r="V48" s="5">
        <v>5.5399999999999998E-2</v>
      </c>
    </row>
    <row r="49" spans="1:22" x14ac:dyDescent="0.3">
      <c r="A49" s="23" t="s">
        <v>177</v>
      </c>
      <c r="B49" s="24">
        <f>VLOOKUP(A49,Table3[#All],2,FALSE)</f>
        <v>0.105</v>
      </c>
      <c r="C49" s="24">
        <f>VLOOKUP(A49,Table3[#All],3,FALSE)</f>
        <v>6.4399999999999999E-2</v>
      </c>
      <c r="D49" s="24">
        <f>VLOOKUP(A49,Table3[#All],4,FALSE)</f>
        <v>0.1043</v>
      </c>
      <c r="E49" s="1"/>
      <c r="F49" t="s">
        <v>31</v>
      </c>
      <c r="G49" s="5">
        <v>8.2400000000000001E-2</v>
      </c>
      <c r="H49" s="5">
        <v>7.4200000000000002E-2</v>
      </c>
      <c r="I49" s="5">
        <v>8.2299999999999998E-2</v>
      </c>
      <c r="J49" s="5"/>
      <c r="K49" s="5"/>
      <c r="S49" t="s">
        <v>50</v>
      </c>
      <c r="T49" s="5">
        <v>7.1099999999999997E-2</v>
      </c>
      <c r="U49" s="5">
        <v>0</v>
      </c>
      <c r="V49" s="5">
        <v>6.9599999999999995E-2</v>
      </c>
    </row>
    <row r="50" spans="1:22" x14ac:dyDescent="0.3">
      <c r="A50" s="23" t="s">
        <v>30</v>
      </c>
      <c r="B50" s="24">
        <f>VLOOKUP(A50,Table3[#All],2,FALSE)</f>
        <v>9.8599999999999993E-2</v>
      </c>
      <c r="C50" s="24">
        <f>VLOOKUP(A50,Table3[#All],3,FALSE)</f>
        <v>0.20680000000000001</v>
      </c>
      <c r="D50" s="24">
        <f>VLOOKUP(A50,Table3[#All],4,FALSE)</f>
        <v>0.1004</v>
      </c>
      <c r="E50" s="1"/>
      <c r="F50" t="s">
        <v>177</v>
      </c>
      <c r="G50" s="5">
        <v>0.10100000000000001</v>
      </c>
      <c r="H50" s="5">
        <v>4.9399999999999999E-2</v>
      </c>
      <c r="I50" s="5">
        <v>0.1002</v>
      </c>
      <c r="J50" s="5"/>
      <c r="K50" s="5"/>
      <c r="S50" t="s">
        <v>34</v>
      </c>
      <c r="T50" s="5">
        <v>8.1600000000000006E-2</v>
      </c>
      <c r="U50" s="5">
        <v>4.5999999999999999E-2</v>
      </c>
      <c r="V50" s="5">
        <v>8.09E-2</v>
      </c>
    </row>
    <row r="51" spans="1:22" x14ac:dyDescent="0.3">
      <c r="A51" s="23" t="s">
        <v>26</v>
      </c>
      <c r="B51" s="24">
        <f>VLOOKUP(A51,Table3[#All],2,FALSE)</f>
        <v>0.1396</v>
      </c>
      <c r="C51" s="24">
        <f>VLOOKUP(A51,Table3[#All],3,FALSE)</f>
        <v>0.1842</v>
      </c>
      <c r="D51" s="24">
        <f>VLOOKUP(A51,Table3[#All],4,FALSE)</f>
        <v>0.14030000000000001</v>
      </c>
      <c r="E51" s="1"/>
      <c r="F51" t="s">
        <v>30</v>
      </c>
      <c r="G51" s="5">
        <v>0.10249999999999999</v>
      </c>
      <c r="H51" s="5">
        <v>0.22159999999999999</v>
      </c>
      <c r="I51" s="5">
        <v>0.1043</v>
      </c>
      <c r="J51" s="5"/>
      <c r="K51" s="5"/>
      <c r="S51" t="s">
        <v>45</v>
      </c>
      <c r="T51" s="5">
        <v>8.2900000000000001E-2</v>
      </c>
      <c r="U51" s="5">
        <v>1.6199999999999999E-2</v>
      </c>
      <c r="V51" s="5">
        <v>8.1600000000000006E-2</v>
      </c>
    </row>
    <row r="52" spans="1:22" x14ac:dyDescent="0.3">
      <c r="A52" s="23" t="s">
        <v>28</v>
      </c>
      <c r="B52" s="24">
        <f>VLOOKUP(A52,Table3[#All],2,FALSE)</f>
        <v>0.2019</v>
      </c>
      <c r="C52" s="24">
        <f>VLOOKUP(A52,Table3[#All],3,FALSE)</f>
        <v>0.10390000000000001</v>
      </c>
      <c r="D52" s="24">
        <f>VLOOKUP(A52,Table3[#All],4,FALSE)</f>
        <v>0.20030000000000001</v>
      </c>
      <c r="E52" s="1"/>
      <c r="F52" t="s">
        <v>26</v>
      </c>
      <c r="G52" s="5">
        <v>0.14249999999999999</v>
      </c>
      <c r="H52" s="5">
        <v>0.1197</v>
      </c>
      <c r="I52" s="5">
        <v>0.14219999999999999</v>
      </c>
      <c r="J52" s="5"/>
      <c r="K52" s="5"/>
      <c r="S52" t="s">
        <v>32</v>
      </c>
      <c r="T52" s="5">
        <v>9.3700000000000006E-2</v>
      </c>
      <c r="U52" s="5">
        <v>0.10929999999999999</v>
      </c>
      <c r="V52" s="5">
        <v>9.4100000000000003E-2</v>
      </c>
    </row>
    <row r="53" spans="1:22" x14ac:dyDescent="0.3">
      <c r="A53" s="23" t="s">
        <v>24</v>
      </c>
      <c r="B53" s="24">
        <f>VLOOKUP(A53,Table3[#All],2,FALSE)</f>
        <v>0.21579999999999999</v>
      </c>
      <c r="C53" s="24">
        <f>VLOOKUP(A53,Table3[#All],3,FALSE)</f>
        <v>0.1812</v>
      </c>
      <c r="D53" s="24">
        <f>VLOOKUP(A53,Table3[#All],4,FALSE)</f>
        <v>0.2152</v>
      </c>
      <c r="E53" s="1"/>
      <c r="F53" t="s">
        <v>28</v>
      </c>
      <c r="G53" s="5">
        <v>0.20169999999999999</v>
      </c>
      <c r="H53" s="5">
        <v>7.5800000000000006E-2</v>
      </c>
      <c r="I53" s="5">
        <v>0.19969999999999999</v>
      </c>
      <c r="J53" s="5"/>
      <c r="K53" s="5"/>
      <c r="S53" t="s">
        <v>42</v>
      </c>
      <c r="T53" s="5">
        <v>0.1089</v>
      </c>
      <c r="U53" s="5">
        <v>0.1716</v>
      </c>
      <c r="V53" s="5">
        <v>0.1101</v>
      </c>
    </row>
    <row r="54" spans="1:22" x14ac:dyDescent="0.3">
      <c r="A54" s="25" t="s">
        <v>29</v>
      </c>
      <c r="B54" s="26">
        <f>VLOOKUP(A54,Table3[#All],2,FALSE)</f>
        <v>1.8000000000000002E-3</v>
      </c>
      <c r="C54" s="26">
        <f>VLOOKUP(A54,Table3[#All],3,FALSE)</f>
        <v>0</v>
      </c>
      <c r="D54" s="26">
        <f>VLOOKUP(A54,Table3[#All],4,FALSE)</f>
        <v>1.8000000000000002E-3</v>
      </c>
      <c r="E54" s="1"/>
      <c r="F54" t="s">
        <v>24</v>
      </c>
      <c r="G54" s="5">
        <v>0.2195</v>
      </c>
      <c r="H54" s="5">
        <v>0.20039999999999999</v>
      </c>
      <c r="I54" s="5">
        <v>0.21920000000000001</v>
      </c>
      <c r="J54" s="5"/>
      <c r="K54" s="5"/>
      <c r="S54" t="s">
        <v>46</v>
      </c>
      <c r="T54" s="5">
        <v>0.18110000000000001</v>
      </c>
      <c r="U54" s="5">
        <v>0.32990000000000003</v>
      </c>
      <c r="V54" s="5">
        <v>0.18410000000000001</v>
      </c>
    </row>
    <row r="55" spans="1:22" x14ac:dyDescent="0.3">
      <c r="C55" s="1"/>
      <c r="E55" s="1"/>
      <c r="F55" s="1"/>
      <c r="G55" s="18"/>
      <c r="H55" s="18"/>
      <c r="I55" s="5"/>
      <c r="J55" s="5"/>
      <c r="K55" s="5"/>
    </row>
    <row r="56" spans="1:22" x14ac:dyDescent="0.3">
      <c r="E56" s="32"/>
      <c r="F56" s="5"/>
      <c r="I56" s="5"/>
      <c r="J56" s="5"/>
      <c r="K56" s="5"/>
    </row>
    <row r="57" spans="1:22" x14ac:dyDescent="0.3">
      <c r="F57" s="5"/>
    </row>
    <row r="58" spans="1:22" x14ac:dyDescent="0.3">
      <c r="F58" s="5"/>
    </row>
    <row r="59" spans="1:22" x14ac:dyDescent="0.3">
      <c r="F59" s="5"/>
    </row>
    <row r="60" spans="1:22" x14ac:dyDescent="0.3">
      <c r="F60" s="5"/>
    </row>
    <row r="61" spans="1:22" x14ac:dyDescent="0.3">
      <c r="F61" s="5"/>
    </row>
    <row r="62" spans="1:22" x14ac:dyDescent="0.3">
      <c r="F62" s="5"/>
    </row>
    <row r="63" spans="1:22" x14ac:dyDescent="0.3">
      <c r="F63" s="5"/>
    </row>
    <row r="64" spans="1:22" x14ac:dyDescent="0.3">
      <c r="F64" s="5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1960-7C4D-46C7-97E9-BBEB3E45BC5C}">
  <sheetPr codeName="Sheet7"/>
  <dimension ref="D3:M91"/>
  <sheetViews>
    <sheetView topLeftCell="A10" workbookViewId="0">
      <selection activeCell="F25" sqref="F24:F25"/>
    </sheetView>
  </sheetViews>
  <sheetFormatPr defaultRowHeight="14.4" x14ac:dyDescent="0.3"/>
  <cols>
    <col min="1" max="1" width="11.75" customWidth="1"/>
    <col min="2" max="2" width="11.875" customWidth="1"/>
    <col min="4" max="4" width="44.5" bestFit="1" customWidth="1"/>
    <col min="5" max="5" width="12" customWidth="1"/>
    <col min="6" max="6" width="18.25" customWidth="1"/>
    <col min="7" max="7" width="21.75" customWidth="1"/>
    <col min="8" max="8" width="44.5" bestFit="1" customWidth="1"/>
    <col min="9" max="10" width="24" customWidth="1"/>
    <col min="11" max="11" width="21.75" customWidth="1"/>
  </cols>
  <sheetData>
    <row r="3" spans="5:13" x14ac:dyDescent="0.3">
      <c r="E3" t="s">
        <v>181</v>
      </c>
      <c r="F3" t="s">
        <v>182</v>
      </c>
      <c r="G3" t="s">
        <v>183</v>
      </c>
      <c r="H3" t="s">
        <v>131</v>
      </c>
      <c r="I3" t="s">
        <v>86</v>
      </c>
      <c r="J3" t="s">
        <v>80</v>
      </c>
    </row>
    <row r="4" spans="5:13" x14ac:dyDescent="0.3">
      <c r="E4">
        <v>0</v>
      </c>
      <c r="F4">
        <v>0</v>
      </c>
      <c r="G4">
        <v>17</v>
      </c>
      <c r="H4" t="s">
        <v>130</v>
      </c>
      <c r="I4" s="1">
        <v>0.28546929999999998</v>
      </c>
      <c r="J4" s="1">
        <v>0.2698122</v>
      </c>
      <c r="M4" s="1"/>
    </row>
    <row r="5" spans="5:13" x14ac:dyDescent="0.3">
      <c r="E5">
        <v>1</v>
      </c>
      <c r="F5">
        <v>0</v>
      </c>
      <c r="G5">
        <v>16</v>
      </c>
      <c r="H5" t="s">
        <v>129</v>
      </c>
      <c r="I5" s="1">
        <v>0.25952720000000001</v>
      </c>
      <c r="J5" s="1">
        <v>0.2447983</v>
      </c>
      <c r="M5" s="1"/>
    </row>
    <row r="6" spans="5:13" x14ac:dyDescent="0.3">
      <c r="E6">
        <v>0</v>
      </c>
      <c r="F6">
        <v>1</v>
      </c>
      <c r="G6">
        <v>15</v>
      </c>
      <c r="H6" t="s">
        <v>128</v>
      </c>
      <c r="I6" s="1">
        <v>0.29768529999999999</v>
      </c>
      <c r="J6" s="1">
        <v>0.28803390000000001</v>
      </c>
      <c r="M6" s="1"/>
    </row>
    <row r="7" spans="5:13" x14ac:dyDescent="0.3">
      <c r="E7">
        <v>1</v>
      </c>
      <c r="F7">
        <v>0</v>
      </c>
      <c r="G7">
        <v>14</v>
      </c>
      <c r="H7" t="s">
        <v>127</v>
      </c>
      <c r="I7" s="1">
        <v>0.27462900000000001</v>
      </c>
      <c r="J7" s="1">
        <v>0.26289580000000001</v>
      </c>
      <c r="M7" s="1"/>
    </row>
    <row r="8" spans="5:13" x14ac:dyDescent="0.3">
      <c r="E8">
        <v>0</v>
      </c>
      <c r="F8">
        <v>1</v>
      </c>
      <c r="G8">
        <v>13</v>
      </c>
      <c r="H8" t="s">
        <v>126</v>
      </c>
      <c r="I8" s="1">
        <v>0.32122270000000003</v>
      </c>
      <c r="J8" s="1">
        <v>0.30166110000000002</v>
      </c>
      <c r="M8" s="1"/>
    </row>
    <row r="9" spans="5:13" x14ac:dyDescent="0.3">
      <c r="E9">
        <v>1</v>
      </c>
      <c r="F9">
        <v>0</v>
      </c>
      <c r="G9">
        <v>12</v>
      </c>
      <c r="H9" t="s">
        <v>125</v>
      </c>
      <c r="I9" s="1">
        <v>0.30282310000000001</v>
      </c>
      <c r="J9" s="1">
        <v>0.29229500000000003</v>
      </c>
      <c r="M9" s="1"/>
    </row>
    <row r="10" spans="5:13" x14ac:dyDescent="0.3">
      <c r="E10">
        <v>0</v>
      </c>
      <c r="F10">
        <v>1</v>
      </c>
      <c r="G10">
        <v>11</v>
      </c>
      <c r="H10" t="s">
        <v>124</v>
      </c>
      <c r="I10" s="1">
        <v>0.48158450000000003</v>
      </c>
      <c r="J10" s="1">
        <v>0.46709289999999998</v>
      </c>
      <c r="M10" s="1"/>
    </row>
    <row r="11" spans="5:13" x14ac:dyDescent="0.3">
      <c r="E11">
        <v>1</v>
      </c>
      <c r="F11">
        <v>0</v>
      </c>
      <c r="G11">
        <v>10</v>
      </c>
      <c r="H11" t="s">
        <v>123</v>
      </c>
      <c r="I11" s="1">
        <v>0.2231342</v>
      </c>
      <c r="J11" s="1">
        <v>0.2209893</v>
      </c>
      <c r="M11" s="1"/>
    </row>
    <row r="12" spans="5:13" x14ac:dyDescent="0.3">
      <c r="E12">
        <v>1</v>
      </c>
      <c r="F12">
        <v>0</v>
      </c>
      <c r="G12">
        <v>9</v>
      </c>
      <c r="H12" t="s">
        <v>122</v>
      </c>
      <c r="I12" s="1">
        <v>0.22189970000000001</v>
      </c>
      <c r="J12" s="1">
        <v>0.21115210000000001</v>
      </c>
      <c r="M12" s="1"/>
    </row>
    <row r="13" spans="5:13" x14ac:dyDescent="0.3">
      <c r="E13">
        <v>1</v>
      </c>
      <c r="F13">
        <v>0</v>
      </c>
      <c r="G13">
        <v>8</v>
      </c>
      <c r="H13" t="s">
        <v>121</v>
      </c>
      <c r="I13" s="1">
        <v>0.23653850000000001</v>
      </c>
      <c r="J13" s="1">
        <v>0.22489629999999999</v>
      </c>
      <c r="M13" s="1"/>
    </row>
    <row r="14" spans="5:13" x14ac:dyDescent="0.3">
      <c r="E14">
        <v>0</v>
      </c>
      <c r="F14">
        <v>1</v>
      </c>
      <c r="G14">
        <v>7</v>
      </c>
      <c r="H14" t="s">
        <v>120</v>
      </c>
      <c r="I14" s="1">
        <v>0.26954329999999999</v>
      </c>
      <c r="J14" s="1">
        <v>0.2611965</v>
      </c>
      <c r="M14" s="1"/>
    </row>
    <row r="15" spans="5:13" x14ac:dyDescent="0.3">
      <c r="E15">
        <v>1</v>
      </c>
      <c r="F15">
        <v>0</v>
      </c>
      <c r="G15">
        <v>6</v>
      </c>
      <c r="H15" t="s">
        <v>119</v>
      </c>
      <c r="I15" s="1">
        <v>0.27545449999999999</v>
      </c>
      <c r="J15" s="1">
        <v>0.25265339999999997</v>
      </c>
      <c r="M15" s="1"/>
    </row>
    <row r="16" spans="5:13" x14ac:dyDescent="0.3">
      <c r="E16">
        <v>1</v>
      </c>
      <c r="F16">
        <v>0</v>
      </c>
      <c r="G16">
        <v>5</v>
      </c>
      <c r="H16" t="s">
        <v>118</v>
      </c>
      <c r="I16" s="1">
        <v>0.25849450000000002</v>
      </c>
      <c r="J16" s="1">
        <v>0.24272270000000001</v>
      </c>
      <c r="M16" s="1"/>
    </row>
    <row r="17" spans="4:13" x14ac:dyDescent="0.3">
      <c r="E17">
        <v>1</v>
      </c>
      <c r="F17">
        <v>0</v>
      </c>
      <c r="G17">
        <v>4</v>
      </c>
      <c r="H17" t="s">
        <v>117</v>
      </c>
      <c r="I17" s="1">
        <v>0.26440780000000003</v>
      </c>
      <c r="J17" s="1">
        <v>0.25835249999999998</v>
      </c>
      <c r="M17" s="1"/>
    </row>
    <row r="18" spans="4:13" x14ac:dyDescent="0.3">
      <c r="E18">
        <v>0</v>
      </c>
      <c r="F18">
        <v>1</v>
      </c>
      <c r="G18">
        <v>3</v>
      </c>
      <c r="H18" t="s">
        <v>116</v>
      </c>
      <c r="I18" s="1">
        <v>0.34588249999999998</v>
      </c>
      <c r="J18" s="1">
        <v>0.32124209999999997</v>
      </c>
      <c r="M18" s="1"/>
    </row>
    <row r="19" spans="4:13" x14ac:dyDescent="0.3">
      <c r="E19">
        <v>0</v>
      </c>
      <c r="F19">
        <v>1</v>
      </c>
      <c r="G19">
        <v>2</v>
      </c>
      <c r="H19" t="s">
        <v>115</v>
      </c>
      <c r="I19" s="1">
        <v>0.3395435</v>
      </c>
      <c r="J19" s="1">
        <v>0.30869489999999999</v>
      </c>
      <c r="M19" s="1"/>
    </row>
    <row r="20" spans="4:13" x14ac:dyDescent="0.3">
      <c r="E20">
        <v>0</v>
      </c>
      <c r="F20">
        <v>1</v>
      </c>
      <c r="G20">
        <v>1</v>
      </c>
      <c r="H20" t="s">
        <v>114</v>
      </c>
      <c r="I20" s="1">
        <v>0.3090716</v>
      </c>
      <c r="J20" s="1">
        <v>0.29518270000000002</v>
      </c>
      <c r="M20" s="1"/>
    </row>
    <row r="28" spans="4:13" x14ac:dyDescent="0.3">
      <c r="D28" t="s">
        <v>226</v>
      </c>
      <c r="E28" s="57" t="s">
        <v>208</v>
      </c>
      <c r="F28" s="57" t="s">
        <v>209</v>
      </c>
      <c r="G28" t="s">
        <v>90</v>
      </c>
      <c r="H28" t="s">
        <v>227</v>
      </c>
      <c r="J28" t="s">
        <v>99</v>
      </c>
      <c r="K28" s="1">
        <v>0.30515730000000002</v>
      </c>
    </row>
    <row r="29" spans="4:13" x14ac:dyDescent="0.3">
      <c r="D29" t="s">
        <v>130</v>
      </c>
      <c r="E29" s="9">
        <v>0.29288110000000001</v>
      </c>
      <c r="F29" s="9">
        <v>0.2698122</v>
      </c>
      <c r="G29" s="18">
        <f>Table5[[#This Row],[2021]]-Table5[[#This Row],[2020]]</f>
        <v>-2.3068900000000003E-2</v>
      </c>
      <c r="H29" s="46">
        <v>17</v>
      </c>
      <c r="J29" t="s">
        <v>100</v>
      </c>
      <c r="K29" s="1">
        <v>0.29516379999999998</v>
      </c>
    </row>
    <row r="30" spans="4:13" x14ac:dyDescent="0.3">
      <c r="D30" t="s">
        <v>129</v>
      </c>
      <c r="E30" s="9">
        <v>0.27952870000000002</v>
      </c>
      <c r="F30" s="9">
        <v>0.2447983</v>
      </c>
      <c r="G30" s="18">
        <f>Table5[[#This Row],[2021]]-Table5[[#This Row],[2020]]</f>
        <v>-3.4730400000000022E-2</v>
      </c>
      <c r="H30" s="45">
        <v>16</v>
      </c>
      <c r="J30" t="s">
        <v>101</v>
      </c>
      <c r="K30" s="1">
        <v>0.34848899999999999</v>
      </c>
    </row>
    <row r="31" spans="4:13" x14ac:dyDescent="0.3">
      <c r="D31" t="s">
        <v>128</v>
      </c>
      <c r="E31" s="9">
        <v>0.29385149999999999</v>
      </c>
      <c r="F31" s="9">
        <v>0.28803390000000001</v>
      </c>
      <c r="G31" s="18">
        <f>Table5[[#This Row],[2021]]-Table5[[#This Row],[2020]]</f>
        <v>-5.8175999999999783E-3</v>
      </c>
      <c r="H31" s="46">
        <v>15</v>
      </c>
      <c r="J31" t="s">
        <v>102</v>
      </c>
      <c r="K31" s="1">
        <v>0.27591169999999998</v>
      </c>
    </row>
    <row r="32" spans="4:13" x14ac:dyDescent="0.3">
      <c r="D32" t="s">
        <v>127</v>
      </c>
      <c r="E32" s="9">
        <v>0.27722869999999999</v>
      </c>
      <c r="F32" s="9">
        <v>0.26289580000000001</v>
      </c>
      <c r="G32" s="18">
        <f>Table5[[#This Row],[2021]]-Table5[[#This Row],[2020]]</f>
        <v>-1.4332899999999982E-2</v>
      </c>
      <c r="H32" s="45">
        <v>14</v>
      </c>
      <c r="J32" t="s">
        <v>103</v>
      </c>
      <c r="K32" s="1">
        <v>0.27339390000000002</v>
      </c>
    </row>
    <row r="33" spans="4:11" x14ac:dyDescent="0.3">
      <c r="D33" t="s">
        <v>126</v>
      </c>
      <c r="E33" s="9">
        <v>0.31745499999999999</v>
      </c>
      <c r="F33" s="9">
        <v>0.30166110000000002</v>
      </c>
      <c r="G33" s="18">
        <f>Table5[[#This Row],[2021]]-Table5[[#This Row],[2020]]</f>
        <v>-1.5793899999999972E-2</v>
      </c>
      <c r="H33" s="46">
        <v>13</v>
      </c>
      <c r="J33" t="s">
        <v>104</v>
      </c>
      <c r="K33" s="1">
        <v>0.26983489999999999</v>
      </c>
    </row>
    <row r="34" spans="4:11" x14ac:dyDescent="0.3">
      <c r="D34" t="s">
        <v>125</v>
      </c>
      <c r="E34" s="9">
        <v>0.32863310000000001</v>
      </c>
      <c r="F34" s="9">
        <v>0.29229500000000003</v>
      </c>
      <c r="G34" s="18">
        <f>Table5[[#This Row],[2021]]-Table5[[#This Row],[2020]]</f>
        <v>-3.6338099999999984E-2</v>
      </c>
      <c r="H34" s="45">
        <v>12</v>
      </c>
      <c r="J34" t="s">
        <v>105</v>
      </c>
      <c r="K34" s="1">
        <v>0.30506660000000002</v>
      </c>
    </row>
    <row r="35" spans="4:11" x14ac:dyDescent="0.3">
      <c r="D35" t="s">
        <v>124</v>
      </c>
      <c r="E35" s="9">
        <v>0.54102729999999999</v>
      </c>
      <c r="F35" s="9">
        <v>0.46709289999999998</v>
      </c>
      <c r="G35" s="18">
        <f>Table5[[#This Row],[2021]]-Table5[[#This Row],[2020]]</f>
        <v>-7.3934400000000011E-2</v>
      </c>
      <c r="H35" s="46">
        <v>11</v>
      </c>
      <c r="J35" t="s">
        <v>106</v>
      </c>
      <c r="K35" s="1">
        <v>0.22793540000000001</v>
      </c>
    </row>
    <row r="36" spans="4:11" x14ac:dyDescent="0.3">
      <c r="D36" t="s">
        <v>123</v>
      </c>
      <c r="E36" s="9">
        <v>0.2426603</v>
      </c>
      <c r="F36" s="9">
        <v>0.2209893</v>
      </c>
      <c r="G36" s="18">
        <f>Table5[[#This Row],[2021]]-Table5[[#This Row],[2020]]</f>
        <v>-2.1670999999999996E-2</v>
      </c>
      <c r="H36" s="45">
        <v>10</v>
      </c>
      <c r="J36" t="s">
        <v>107</v>
      </c>
      <c r="K36" s="1">
        <v>0.29851630000000001</v>
      </c>
    </row>
    <row r="37" spans="4:11" x14ac:dyDescent="0.3">
      <c r="D37" t="s">
        <v>122</v>
      </c>
      <c r="E37" s="9">
        <v>0.29851630000000001</v>
      </c>
      <c r="F37" s="9">
        <v>0.21115210000000001</v>
      </c>
      <c r="G37" s="18">
        <f>Table5[[#This Row],[2021]]-Table5[[#This Row],[2020]]</f>
        <v>-8.7364200000000003E-2</v>
      </c>
      <c r="H37" s="46">
        <v>9</v>
      </c>
      <c r="J37" t="s">
        <v>108</v>
      </c>
      <c r="K37" s="1">
        <v>0.2426603</v>
      </c>
    </row>
    <row r="38" spans="4:11" x14ac:dyDescent="0.3">
      <c r="D38" t="s">
        <v>121</v>
      </c>
      <c r="E38" s="9">
        <v>0.22793540000000001</v>
      </c>
      <c r="F38" s="9">
        <v>0.22489629999999999</v>
      </c>
      <c r="G38" s="18">
        <f>Table5[[#This Row],[2021]]-Table5[[#This Row],[2020]]</f>
        <v>-3.0391000000000168E-3</v>
      </c>
      <c r="H38" s="45">
        <v>8</v>
      </c>
      <c r="J38" t="s">
        <v>109</v>
      </c>
      <c r="K38" s="1">
        <v>0.54102729999999999</v>
      </c>
    </row>
    <row r="39" spans="4:11" x14ac:dyDescent="0.3">
      <c r="D39" t="s">
        <v>120</v>
      </c>
      <c r="E39" s="9">
        <v>0.30506660000000002</v>
      </c>
      <c r="F39" s="9">
        <v>0.2611965</v>
      </c>
      <c r="G39" s="18">
        <f>Table5[[#This Row],[2021]]-Table5[[#This Row],[2020]]</f>
        <v>-4.3870100000000023E-2</v>
      </c>
      <c r="H39" s="46">
        <v>7</v>
      </c>
      <c r="J39" t="s">
        <v>110</v>
      </c>
      <c r="K39" s="1">
        <v>0.32863310000000001</v>
      </c>
    </row>
    <row r="40" spans="4:11" x14ac:dyDescent="0.3">
      <c r="D40" t="s">
        <v>119</v>
      </c>
      <c r="E40" s="9">
        <v>0.26983489999999999</v>
      </c>
      <c r="F40" s="9">
        <v>0.25265339999999997</v>
      </c>
      <c r="G40" s="18">
        <f>Table5[[#This Row],[2021]]-Table5[[#This Row],[2020]]</f>
        <v>-1.7181500000000016E-2</v>
      </c>
      <c r="H40" s="45">
        <v>6</v>
      </c>
      <c r="J40" t="s">
        <v>111</v>
      </c>
      <c r="K40" s="1">
        <v>0.31745499999999999</v>
      </c>
    </row>
    <row r="41" spans="4:11" x14ac:dyDescent="0.3">
      <c r="D41" t="s">
        <v>118</v>
      </c>
      <c r="E41" s="9">
        <v>0.27339390000000002</v>
      </c>
      <c r="F41" s="9">
        <v>0.24272270000000001</v>
      </c>
      <c r="G41" s="18">
        <f>Table5[[#This Row],[2021]]-Table5[[#This Row],[2020]]</f>
        <v>-3.067120000000001E-2</v>
      </c>
      <c r="H41" s="46">
        <v>5</v>
      </c>
      <c r="J41" t="s">
        <v>112</v>
      </c>
      <c r="K41" s="1">
        <v>0.27722869999999999</v>
      </c>
    </row>
    <row r="42" spans="4:11" x14ac:dyDescent="0.3">
      <c r="D42" t="s">
        <v>117</v>
      </c>
      <c r="E42" s="9">
        <v>0.27591169999999998</v>
      </c>
      <c r="F42" s="9">
        <v>0.25835249999999998</v>
      </c>
      <c r="G42" s="18">
        <f>Table5[[#This Row],[2021]]-Table5[[#This Row],[2020]]</f>
        <v>-1.7559199999999997E-2</v>
      </c>
      <c r="H42" s="45">
        <v>4</v>
      </c>
      <c r="J42" t="s">
        <v>240</v>
      </c>
      <c r="K42" s="1">
        <v>0.29385149999999999</v>
      </c>
    </row>
    <row r="43" spans="4:11" x14ac:dyDescent="0.3">
      <c r="D43" t="s">
        <v>116</v>
      </c>
      <c r="E43" s="9">
        <v>0.34848899999999999</v>
      </c>
      <c r="F43" s="9">
        <v>0.32124209999999997</v>
      </c>
      <c r="G43" s="18">
        <f>Table5[[#This Row],[2021]]-Table5[[#This Row],[2020]]</f>
        <v>-2.7246900000000018E-2</v>
      </c>
      <c r="H43" s="46">
        <v>3</v>
      </c>
      <c r="J43" t="s">
        <v>113</v>
      </c>
      <c r="K43" s="1">
        <v>0.27952870000000002</v>
      </c>
    </row>
    <row r="44" spans="4:11" x14ac:dyDescent="0.3">
      <c r="D44" t="s">
        <v>115</v>
      </c>
      <c r="E44" s="9">
        <v>0.29516379999999998</v>
      </c>
      <c r="F44" s="9">
        <v>0.30869489999999999</v>
      </c>
      <c r="G44" s="18">
        <f>Table5[[#This Row],[2021]]-Table5[[#This Row],[2020]]</f>
        <v>1.3531100000000018E-2</v>
      </c>
      <c r="H44" s="45">
        <v>2</v>
      </c>
      <c r="K44" s="1">
        <v>0.29288110000000001</v>
      </c>
    </row>
    <row r="45" spans="4:11" x14ac:dyDescent="0.3">
      <c r="D45" t="s">
        <v>114</v>
      </c>
      <c r="E45" s="9">
        <v>0.30515730000000002</v>
      </c>
      <c r="F45" s="9">
        <v>0.29518270000000002</v>
      </c>
      <c r="G45" s="18">
        <f>Table5[[#This Row],[2021]]-Table5[[#This Row],[2020]]</f>
        <v>-9.9746000000000001E-3</v>
      </c>
      <c r="H45" s="46">
        <v>1</v>
      </c>
      <c r="J45" t="s">
        <v>15</v>
      </c>
    </row>
    <row r="74" spans="4:8" ht="15" thickBot="1" x14ac:dyDescent="0.35">
      <c r="D74" s="31" t="s">
        <v>253</v>
      </c>
      <c r="E74" s="72">
        <v>2019</v>
      </c>
      <c r="F74" s="72">
        <v>2020</v>
      </c>
      <c r="G74" s="72">
        <v>2021</v>
      </c>
      <c r="H74" s="31" t="s">
        <v>254</v>
      </c>
    </row>
    <row r="75" spans="4:8" ht="15" thickTop="1" x14ac:dyDescent="0.3">
      <c r="D75" s="23" t="s">
        <v>114</v>
      </c>
      <c r="E75" s="24">
        <v>0.40193760000000001</v>
      </c>
      <c r="F75" s="24">
        <v>0.29288110000000001</v>
      </c>
      <c r="G75" s="24">
        <v>0.2698122</v>
      </c>
      <c r="H75" s="24">
        <f>G75-E75</f>
        <v>-0.1321254</v>
      </c>
    </row>
    <row r="76" spans="4:8" x14ac:dyDescent="0.3">
      <c r="D76" s="23" t="s">
        <v>115</v>
      </c>
      <c r="E76" s="24">
        <v>0.34123949999999997</v>
      </c>
      <c r="F76" s="24">
        <v>0.27952870000000002</v>
      </c>
      <c r="G76" s="24">
        <v>0.2447983</v>
      </c>
      <c r="H76" s="24">
        <f t="shared" ref="H76:H91" si="0">G76-E76</f>
        <v>-9.6441199999999977E-2</v>
      </c>
    </row>
    <row r="77" spans="4:8" x14ac:dyDescent="0.3">
      <c r="D77" s="23" t="s">
        <v>116</v>
      </c>
      <c r="E77" s="24">
        <v>0.38918009999999997</v>
      </c>
      <c r="F77" s="24">
        <v>0.29385149999999999</v>
      </c>
      <c r="G77" s="24">
        <v>0.28803390000000001</v>
      </c>
      <c r="H77" s="24">
        <f t="shared" si="0"/>
        <v>-0.10114619999999996</v>
      </c>
    </row>
    <row r="78" spans="4:8" x14ac:dyDescent="0.3">
      <c r="D78" s="23" t="s">
        <v>117</v>
      </c>
      <c r="E78" s="24">
        <v>0.37386649999999999</v>
      </c>
      <c r="F78" s="24">
        <v>0.27722869999999999</v>
      </c>
      <c r="G78" s="24">
        <v>0.26289580000000001</v>
      </c>
      <c r="H78" s="24">
        <f t="shared" si="0"/>
        <v>-0.11097069999999998</v>
      </c>
    </row>
    <row r="79" spans="4:8" x14ac:dyDescent="0.3">
      <c r="D79" s="23" t="s">
        <v>118</v>
      </c>
      <c r="E79" s="24">
        <v>0.30470029999999998</v>
      </c>
      <c r="F79" s="24">
        <v>0.31745499999999999</v>
      </c>
      <c r="G79" s="24">
        <v>0.30166110000000002</v>
      </c>
      <c r="H79" s="24">
        <f t="shared" si="0"/>
        <v>-3.0391999999999642E-3</v>
      </c>
    </row>
    <row r="80" spans="4:8" x14ac:dyDescent="0.3">
      <c r="D80" s="23" t="s">
        <v>119</v>
      </c>
      <c r="E80" s="24">
        <v>0.30045100000000002</v>
      </c>
      <c r="F80" s="24">
        <v>0.32863310000000001</v>
      </c>
      <c r="G80" s="24">
        <v>0.29229500000000003</v>
      </c>
      <c r="H80" s="24">
        <f t="shared" si="0"/>
        <v>-8.1559999999999966E-3</v>
      </c>
    </row>
    <row r="81" spans="4:8" x14ac:dyDescent="0.3">
      <c r="D81" s="23" t="s">
        <v>120</v>
      </c>
      <c r="E81" s="24">
        <v>0.41064990000000001</v>
      </c>
      <c r="F81" s="24">
        <v>0.54102729999999999</v>
      </c>
      <c r="G81" s="24">
        <v>0.46709289999999998</v>
      </c>
      <c r="H81" s="24">
        <f t="shared" si="0"/>
        <v>5.6442999999999965E-2</v>
      </c>
    </row>
    <row r="82" spans="4:8" x14ac:dyDescent="0.3">
      <c r="D82" s="23" t="s">
        <v>121</v>
      </c>
      <c r="E82" s="24">
        <v>0.3048575</v>
      </c>
      <c r="F82" s="24">
        <v>0.2426603</v>
      </c>
      <c r="G82" s="24">
        <v>0.2209893</v>
      </c>
      <c r="H82" s="24">
        <f t="shared" si="0"/>
        <v>-8.3868200000000004E-2</v>
      </c>
    </row>
    <row r="83" spans="4:8" x14ac:dyDescent="0.3">
      <c r="D83" s="23" t="s">
        <v>122</v>
      </c>
      <c r="E83" s="24">
        <v>0.3809187</v>
      </c>
      <c r="F83" s="24">
        <v>0.29851630000000001</v>
      </c>
      <c r="G83" s="24">
        <v>0.21115210000000001</v>
      </c>
      <c r="H83" s="24">
        <f t="shared" si="0"/>
        <v>-0.16976659999999999</v>
      </c>
    </row>
    <row r="84" spans="4:8" x14ac:dyDescent="0.3">
      <c r="D84" s="23" t="s">
        <v>123</v>
      </c>
      <c r="E84" s="24">
        <v>0.32598529999999998</v>
      </c>
      <c r="F84" s="24">
        <v>0.22793540000000001</v>
      </c>
      <c r="G84" s="24">
        <v>0.22489629999999999</v>
      </c>
      <c r="H84" s="24">
        <f t="shared" si="0"/>
        <v>-0.10108899999999998</v>
      </c>
    </row>
    <row r="85" spans="4:8" x14ac:dyDescent="0.3">
      <c r="D85" s="23" t="s">
        <v>124</v>
      </c>
      <c r="E85" s="24">
        <v>0.4654991</v>
      </c>
      <c r="F85" s="24">
        <v>0.30506660000000002</v>
      </c>
      <c r="G85" s="24">
        <v>0.2611965</v>
      </c>
      <c r="H85" s="24">
        <f t="shared" si="0"/>
        <v>-0.2043026</v>
      </c>
    </row>
    <row r="86" spans="4:8" x14ac:dyDescent="0.3">
      <c r="D86" s="23" t="s">
        <v>125</v>
      </c>
      <c r="E86" s="24">
        <v>0.3911983</v>
      </c>
      <c r="F86" s="24">
        <v>0.26983489999999999</v>
      </c>
      <c r="G86" s="24">
        <v>0.25265339999999997</v>
      </c>
      <c r="H86" s="24">
        <f t="shared" si="0"/>
        <v>-0.13854490000000003</v>
      </c>
    </row>
    <row r="87" spans="4:8" x14ac:dyDescent="0.3">
      <c r="D87" s="23" t="s">
        <v>126</v>
      </c>
      <c r="E87" s="24">
        <v>0.37293140000000002</v>
      </c>
      <c r="F87" s="24">
        <v>0.27339390000000002</v>
      </c>
      <c r="G87" s="24">
        <v>0.24272270000000001</v>
      </c>
      <c r="H87" s="24">
        <f t="shared" si="0"/>
        <v>-0.13020870000000001</v>
      </c>
    </row>
    <row r="88" spans="4:8" x14ac:dyDescent="0.3">
      <c r="D88" s="23" t="s">
        <v>127</v>
      </c>
      <c r="E88" s="24">
        <v>0.37272840000000002</v>
      </c>
      <c r="F88" s="24">
        <v>0.27591169999999998</v>
      </c>
      <c r="G88" s="24">
        <v>0.25835249999999998</v>
      </c>
      <c r="H88" s="24">
        <f t="shared" si="0"/>
        <v>-0.11437590000000003</v>
      </c>
    </row>
    <row r="89" spans="4:8" x14ac:dyDescent="0.3">
      <c r="D89" s="23" t="s">
        <v>128</v>
      </c>
      <c r="E89" s="24">
        <v>0.38330969999999998</v>
      </c>
      <c r="F89" s="24">
        <v>0.34848899999999999</v>
      </c>
      <c r="G89" s="24">
        <v>0.32124209999999997</v>
      </c>
      <c r="H89" s="24">
        <f t="shared" si="0"/>
        <v>-6.2067600000000001E-2</v>
      </c>
    </row>
    <row r="90" spans="4:8" x14ac:dyDescent="0.3">
      <c r="D90" s="23" t="s">
        <v>129</v>
      </c>
      <c r="E90" s="24">
        <v>0.29199910000000001</v>
      </c>
      <c r="F90" s="24">
        <v>0.29516379999999998</v>
      </c>
      <c r="G90" s="24">
        <v>0.30869489999999999</v>
      </c>
      <c r="H90" s="24">
        <f t="shared" si="0"/>
        <v>1.6695799999999983E-2</v>
      </c>
    </row>
    <row r="91" spans="4:8" x14ac:dyDescent="0.3">
      <c r="D91" s="25" t="s">
        <v>130</v>
      </c>
      <c r="E91" s="26">
        <v>0.3535684</v>
      </c>
      <c r="F91" s="26">
        <v>0.30515730000000002</v>
      </c>
      <c r="G91" s="26">
        <v>0.29518270000000002</v>
      </c>
      <c r="H91" s="26">
        <f t="shared" si="0"/>
        <v>-5.8385699999999985E-2</v>
      </c>
    </row>
  </sheetData>
  <sortState xmlns:xlrd2="http://schemas.microsoft.com/office/spreadsheetml/2017/richdata2" ref="H51:J67">
    <sortCondition descending="1" ref="H51:H67"/>
  </sortState>
  <phoneticPr fontId="5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78D-FED6-4946-A477-7FE084CF4A48}">
  <sheetPr codeName="Sheet8"/>
  <dimension ref="B3:O32"/>
  <sheetViews>
    <sheetView workbookViewId="0">
      <selection activeCell="H18" sqref="H18"/>
    </sheetView>
  </sheetViews>
  <sheetFormatPr defaultRowHeight="14.4" x14ac:dyDescent="0.3"/>
  <cols>
    <col min="1" max="1" width="15.75" customWidth="1"/>
    <col min="2" max="2" width="14.25" customWidth="1"/>
    <col min="8" max="8" width="64.25" customWidth="1"/>
    <col min="9" max="9" width="11.875" bestFit="1" customWidth="1"/>
    <col min="10" max="10" width="9.375" customWidth="1"/>
    <col min="12" max="12" width="9.875" bestFit="1" customWidth="1"/>
    <col min="13" max="13" width="32.125" customWidth="1"/>
    <col min="14" max="14" width="23.25" customWidth="1"/>
    <col min="15" max="15" width="11.5" customWidth="1"/>
  </cols>
  <sheetData>
    <row r="3" spans="8:15" ht="48.6" customHeight="1" thickBot="1" x14ac:dyDescent="0.35">
      <c r="H3" s="55" t="s">
        <v>223</v>
      </c>
      <c r="I3" s="55">
        <v>2021</v>
      </c>
      <c r="J3" s="58">
        <v>2020</v>
      </c>
      <c r="K3" s="55">
        <v>2021</v>
      </c>
      <c r="L3" s="55">
        <v>2020</v>
      </c>
      <c r="M3" s="55" t="s">
        <v>221</v>
      </c>
      <c r="N3" s="55" t="s">
        <v>222</v>
      </c>
    </row>
    <row r="4" spans="8:15" ht="15" thickTop="1" x14ac:dyDescent="0.3">
      <c r="H4" s="23" t="s">
        <v>214</v>
      </c>
      <c r="I4" s="53">
        <v>2479856.9</v>
      </c>
      <c r="J4" s="53">
        <v>2149158.0299999998</v>
      </c>
      <c r="K4" s="24">
        <v>0.72609999999999997</v>
      </c>
      <c r="L4" s="24">
        <v>0.65300000000000002</v>
      </c>
      <c r="M4" s="59">
        <v>7.3099999999999943E-2</v>
      </c>
      <c r="N4" s="59">
        <v>0.11194486983154661</v>
      </c>
    </row>
    <row r="5" spans="8:15" x14ac:dyDescent="0.3">
      <c r="H5" s="23" t="s">
        <v>215</v>
      </c>
      <c r="I5" s="53">
        <v>65059.953500000003</v>
      </c>
      <c r="J5" s="53">
        <v>84465.818400000004</v>
      </c>
      <c r="K5" s="24">
        <v>1.9E-2</v>
      </c>
      <c r="L5" s="24">
        <v>2.5699999999999997E-2</v>
      </c>
      <c r="M5" s="59">
        <v>-6.6999999999999976E-3</v>
      </c>
      <c r="N5" s="59">
        <v>-0.26070038910505833</v>
      </c>
    </row>
    <row r="6" spans="8:15" x14ac:dyDescent="0.3">
      <c r="H6" s="23" t="s">
        <v>216</v>
      </c>
      <c r="I6" s="53">
        <v>312100.52600000001</v>
      </c>
      <c r="J6" s="53">
        <v>414461.42200000002</v>
      </c>
      <c r="K6" s="24">
        <v>9.1400000000000009E-2</v>
      </c>
      <c r="L6" s="24">
        <v>0.12590000000000001</v>
      </c>
      <c r="M6" s="59">
        <v>-3.4500000000000003E-2</v>
      </c>
      <c r="N6" s="59">
        <v>-0.27402700555996817</v>
      </c>
    </row>
    <row r="7" spans="8:15" x14ac:dyDescent="0.3">
      <c r="H7" s="23" t="s">
        <v>217</v>
      </c>
      <c r="I7" s="53">
        <v>406440.87699999998</v>
      </c>
      <c r="J7" s="53">
        <v>481004.614</v>
      </c>
      <c r="K7" s="24">
        <v>0.11900000000000001</v>
      </c>
      <c r="L7" s="24">
        <v>0.14610000000000001</v>
      </c>
      <c r="M7" s="59">
        <v>-2.7099999999999999E-2</v>
      </c>
      <c r="N7" s="59">
        <v>-0.18548939082819982</v>
      </c>
    </row>
    <row r="8" spans="8:15" x14ac:dyDescent="0.3">
      <c r="H8" s="23" t="s">
        <v>218</v>
      </c>
      <c r="I8" s="53">
        <v>107330.548</v>
      </c>
      <c r="J8" s="53">
        <v>98038.503800000006</v>
      </c>
      <c r="K8" s="24">
        <v>3.1400000000000004E-2</v>
      </c>
      <c r="L8" s="24">
        <v>2.98E-2</v>
      </c>
      <c r="M8" s="59">
        <v>1.6000000000000042E-3</v>
      </c>
      <c r="N8" s="59">
        <v>5.3691275167785379E-2</v>
      </c>
    </row>
    <row r="9" spans="8:15" x14ac:dyDescent="0.3">
      <c r="H9" s="23" t="s">
        <v>220</v>
      </c>
      <c r="I9" s="53">
        <v>32806.160080000001</v>
      </c>
      <c r="J9" s="53">
        <v>50924.707289999998</v>
      </c>
      <c r="K9" s="24">
        <v>9.5999999999999992E-3</v>
      </c>
      <c r="L9" s="24">
        <v>1.55E-2</v>
      </c>
      <c r="M9" s="59">
        <v>-5.9000000000000007E-3</v>
      </c>
      <c r="N9" s="59">
        <v>-0.38064516129032266</v>
      </c>
      <c r="O9" s="1"/>
    </row>
    <row r="10" spans="8:15" x14ac:dyDescent="0.3">
      <c r="H10" s="25" t="s">
        <v>219</v>
      </c>
      <c r="I10" s="54">
        <v>11727.0391</v>
      </c>
      <c r="J10" s="54">
        <v>13404.9033</v>
      </c>
      <c r="K10" s="26">
        <v>3.4000000000000002E-3</v>
      </c>
      <c r="L10" s="26">
        <v>4.0999999999999995E-3</v>
      </c>
      <c r="M10" s="60">
        <v>-6.9999999999999923E-4</v>
      </c>
      <c r="N10" s="60">
        <v>-0.17073170731707299</v>
      </c>
    </row>
    <row r="11" spans="8:15" x14ac:dyDescent="0.3">
      <c r="I11" s="34"/>
      <c r="J11" s="1"/>
    </row>
    <row r="12" spans="8:15" x14ac:dyDescent="0.3">
      <c r="I12" s="34"/>
      <c r="J12" s="1"/>
    </row>
    <row r="13" spans="8:15" x14ac:dyDescent="0.3">
      <c r="I13" s="34"/>
      <c r="J13" s="1"/>
    </row>
    <row r="16" spans="8:15" ht="29.4" thickBot="1" x14ac:dyDescent="0.35">
      <c r="H16" s="61" t="s">
        <v>223</v>
      </c>
      <c r="I16" s="61" t="s">
        <v>224</v>
      </c>
      <c r="J16" s="62" t="s">
        <v>225</v>
      </c>
      <c r="K16" s="61" t="s">
        <v>208</v>
      </c>
      <c r="L16" s="61" t="s">
        <v>209</v>
      </c>
      <c r="M16" s="61" t="s">
        <v>221</v>
      </c>
      <c r="N16" s="61" t="s">
        <v>222</v>
      </c>
    </row>
    <row r="17" spans="2:14" ht="15" thickTop="1" x14ac:dyDescent="0.3">
      <c r="B17" s="33"/>
      <c r="H17" s="23" t="s">
        <v>219</v>
      </c>
      <c r="I17" s="34">
        <v>14255.773499999999</v>
      </c>
      <c r="J17" s="34">
        <v>10225.27</v>
      </c>
      <c r="K17" s="59">
        <f t="shared" ref="K17:K21" si="0">+J17/SUM($J$17:$J$22)</f>
        <v>1.0541128702298438E-2</v>
      </c>
      <c r="L17" s="59">
        <f t="shared" ref="L17:L21" si="1">I17/SUM($I$17:$I$22)</f>
        <v>1.5376872766210015E-2</v>
      </c>
      <c r="M17" s="59"/>
      <c r="N17" s="59"/>
    </row>
    <row r="18" spans="2:14" x14ac:dyDescent="0.3">
      <c r="B18" s="33"/>
      <c r="H18" s="23" t="s">
        <v>220</v>
      </c>
      <c r="I18" s="34">
        <v>34145.356500000002</v>
      </c>
      <c r="J18" s="34">
        <v>39949.553</v>
      </c>
      <c r="K18" s="24">
        <f t="shared" si="0"/>
        <v>4.1183595129741582E-2</v>
      </c>
      <c r="L18" s="24">
        <f t="shared" si="1"/>
        <v>3.683060778549703E-2</v>
      </c>
      <c r="M18" s="59"/>
      <c r="N18" s="59"/>
    </row>
    <row r="19" spans="2:14" x14ac:dyDescent="0.3">
      <c r="B19" s="33"/>
      <c r="H19" s="23" t="s">
        <v>215</v>
      </c>
      <c r="I19" s="34">
        <v>62534.555200000003</v>
      </c>
      <c r="J19" s="34">
        <v>71175.301999999996</v>
      </c>
      <c r="K19" s="24">
        <f t="shared" si="0"/>
        <v>7.3373907858370432E-2</v>
      </c>
      <c r="L19" s="24">
        <f t="shared" si="1"/>
        <v>6.7452383331001786E-2</v>
      </c>
      <c r="M19" s="59"/>
      <c r="N19" s="59"/>
    </row>
    <row r="20" spans="2:14" x14ac:dyDescent="0.3">
      <c r="B20" s="33"/>
      <c r="H20" s="23" t="s">
        <v>218</v>
      </c>
      <c r="I20" s="34">
        <v>107400.891</v>
      </c>
      <c r="J20" s="34">
        <v>102462.005</v>
      </c>
      <c r="K20" s="24">
        <f t="shared" si="0"/>
        <v>0.10562705745672693</v>
      </c>
      <c r="L20" s="24">
        <f t="shared" si="1"/>
        <v>0.11584708720888351</v>
      </c>
      <c r="M20" s="59"/>
      <c r="N20" s="59"/>
    </row>
    <row r="21" spans="2:14" x14ac:dyDescent="0.3">
      <c r="B21" s="33"/>
      <c r="H21" s="23" t="s">
        <v>216</v>
      </c>
      <c r="I21" s="34">
        <v>308769.68599999999</v>
      </c>
      <c r="J21" s="34">
        <v>315799.59000000003</v>
      </c>
      <c r="K21" s="24">
        <f t="shared" si="0"/>
        <v>0.32555464279408558</v>
      </c>
      <c r="L21" s="24">
        <f t="shared" si="1"/>
        <v>0.33305188074744718</v>
      </c>
      <c r="M21" s="59"/>
      <c r="N21" s="59"/>
    </row>
    <row r="22" spans="2:14" x14ac:dyDescent="0.3">
      <c r="B22" s="33"/>
      <c r="H22" s="23" t="s">
        <v>217</v>
      </c>
      <c r="I22" s="34">
        <v>399985.59299999999</v>
      </c>
      <c r="J22" s="34">
        <v>430423.87</v>
      </c>
      <c r="K22" s="24">
        <f>+J22/SUM($J$17:$J$22)</f>
        <v>0.44371966805877711</v>
      </c>
      <c r="L22" s="24">
        <f>I22/SUM($I$17:$I$22)</f>
        <v>0.43144116816096045</v>
      </c>
      <c r="M22" s="59"/>
      <c r="N22" s="59"/>
    </row>
    <row r="23" spans="2:14" x14ac:dyDescent="0.3">
      <c r="B23" s="33"/>
    </row>
    <row r="26" spans="2:14" x14ac:dyDescent="0.3">
      <c r="I26" s="34"/>
    </row>
    <row r="27" spans="2:14" x14ac:dyDescent="0.3">
      <c r="I27" s="34"/>
    </row>
    <row r="28" spans="2:14" x14ac:dyDescent="0.3">
      <c r="I28" s="34"/>
    </row>
    <row r="29" spans="2:14" x14ac:dyDescent="0.3">
      <c r="I29" s="34"/>
    </row>
    <row r="30" spans="2:14" x14ac:dyDescent="0.3">
      <c r="I30" s="34"/>
    </row>
    <row r="31" spans="2:14" x14ac:dyDescent="0.3">
      <c r="I31" s="34"/>
    </row>
    <row r="32" spans="2:14" x14ac:dyDescent="0.3">
      <c r="I32" s="34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Línea Tiempo Desocupados</vt:lpstr>
      <vt:lpstr>Sheet1</vt:lpstr>
      <vt:lpstr>Sheet4</vt:lpstr>
      <vt:lpstr>Variación Desempleo</vt:lpstr>
      <vt:lpstr>DEF 20</vt:lpstr>
      <vt:lpstr>DEF 21</vt:lpstr>
      <vt:lpstr>DEF</vt:lpstr>
      <vt:lpstr>Regiones</vt:lpstr>
      <vt:lpstr>Cuenta propia</vt:lpstr>
      <vt:lpstr>E9</vt:lpstr>
      <vt:lpstr>Sheet5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Guzmán</dc:creator>
  <cp:lastModifiedBy>Francisco Guzmán</cp:lastModifiedBy>
  <dcterms:created xsi:type="dcterms:W3CDTF">2015-06-05T18:17:20Z</dcterms:created>
  <dcterms:modified xsi:type="dcterms:W3CDTF">2021-06-04T20:00:49Z</dcterms:modified>
</cp:coreProperties>
</file>